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90" yWindow="75" windowWidth="11400" windowHeight="6795" activeTab="0"/>
  </bookViews>
  <sheets>
    <sheet name="Blad1" sheetId="1" r:id="rId1"/>
  </sheets>
  <definedNames>
    <definedName name="_xlnm.Print_Area" localSheetId="0">'Blad1'!$A$1:$W$231</definedName>
    <definedName name="_xlnm.Print_Titles" localSheetId="0">'Blad1'!$4:$7</definedName>
  </definedNames>
  <calcPr fullCalcOnLoad="1"/>
</workbook>
</file>

<file path=xl/sharedStrings.xml><?xml version="1.0" encoding="utf-8"?>
<sst xmlns="http://schemas.openxmlformats.org/spreadsheetml/2006/main" count="1157" uniqueCount="703">
  <si>
    <t>N.B</t>
  </si>
  <si>
    <t>X</t>
  </si>
  <si>
    <t>Y</t>
  </si>
  <si>
    <t>Z</t>
  </si>
  <si>
    <t>projectie op evenaar vlak</t>
  </si>
  <si>
    <t>radialen</t>
  </si>
  <si>
    <t>R</t>
  </si>
  <si>
    <t>koorde</t>
  </si>
  <si>
    <t>hoek</t>
  </si>
  <si>
    <t>O.L.</t>
  </si>
  <si>
    <t xml:space="preserve">kHz  </t>
  </si>
  <si>
    <t>kW</t>
  </si>
  <si>
    <t>Radio 2</t>
  </si>
  <si>
    <t>Wavre-overijse</t>
  </si>
  <si>
    <t>Radio Nacional 5</t>
  </si>
  <si>
    <t>Majadahonda</t>
  </si>
  <si>
    <t>Hessischer Rundfunk Chronos</t>
  </si>
  <si>
    <t>Rodgau Frankfurt</t>
  </si>
  <si>
    <t>RTBF 1</t>
  </si>
  <si>
    <t>Wavre</t>
  </si>
  <si>
    <t>BBC Worldservice</t>
  </si>
  <si>
    <t>Orfordness</t>
  </si>
  <si>
    <t>Lopik</t>
  </si>
  <si>
    <t>Droitwich</t>
  </si>
  <si>
    <t>747AM</t>
  </si>
  <si>
    <t>Flevoland</t>
  </si>
  <si>
    <t>Leipzig</t>
  </si>
  <si>
    <t>Limoges</t>
  </si>
  <si>
    <t>Bayern 1</t>
  </si>
  <si>
    <t>Munchen</t>
  </si>
  <si>
    <t>Arrow classic Rock</t>
  </si>
  <si>
    <t>France Bleu</t>
  </si>
  <si>
    <t>Nancy</t>
  </si>
  <si>
    <t>Radio 1</t>
  </si>
  <si>
    <t>Radio Bloemendaal</t>
  </si>
  <si>
    <t>Bloemendaal</t>
  </si>
  <si>
    <t>Solvesborg</t>
  </si>
  <si>
    <t>Bordeaux</t>
  </si>
  <si>
    <t>Kvitsoy</t>
  </si>
  <si>
    <t>Lille</t>
  </si>
  <si>
    <t>Bolshakova</t>
  </si>
  <si>
    <t>Deutschlandfunk</t>
  </si>
  <si>
    <t>Heusweiler</t>
  </si>
  <si>
    <t>Popmuziek</t>
  </si>
  <si>
    <t>Marnach</t>
  </si>
  <si>
    <t>Fllake</t>
  </si>
  <si>
    <t>Romoules</t>
  </si>
  <si>
    <t>Haagstad Radio</t>
  </si>
  <si>
    <t>Wolvertem</t>
  </si>
  <si>
    <t>E.R.F.</t>
  </si>
  <si>
    <t>Mainflingen</t>
  </si>
  <si>
    <t>Genova</t>
  </si>
  <si>
    <t>Talk sport</t>
  </si>
  <si>
    <t>France info</t>
  </si>
  <si>
    <t>YLE Radio Finland</t>
  </si>
  <si>
    <t>Pori</t>
  </si>
  <si>
    <t>Brookmans Park</t>
  </si>
  <si>
    <t>Radio Slovensko</t>
  </si>
  <si>
    <t>Velke Zaluzie</t>
  </si>
  <si>
    <t>Radio Sweden International</t>
  </si>
  <si>
    <t>Munchen-Ismaning</t>
  </si>
  <si>
    <t>France Info</t>
  </si>
  <si>
    <t>Selestad</t>
  </si>
  <si>
    <t>NRK1 / NRK2</t>
  </si>
  <si>
    <t>Wachenbrunn</t>
  </si>
  <si>
    <t>France Info / RFI</t>
  </si>
  <si>
    <t>Trans World Radio / Vatican Radio</t>
  </si>
  <si>
    <t>Leidschendam</t>
  </si>
  <si>
    <t>Radio Vlaanderen Internationaal / Deutsche Welle / Radio Nederland Wereldomroep</t>
  </si>
  <si>
    <t>General Arabic program / Call of Islam</t>
  </si>
  <si>
    <t>Duba</t>
  </si>
  <si>
    <t>Rai 1</t>
  </si>
  <si>
    <t>Nordkirchen</t>
  </si>
  <si>
    <t>Radio Nacional 1</t>
  </si>
  <si>
    <t>El Parmar</t>
  </si>
  <si>
    <t>Radio Scotland/ BBC worldservice</t>
  </si>
  <si>
    <t>Westerglen</t>
  </si>
  <si>
    <t>Villebon-sur-Yvette</t>
  </si>
  <si>
    <t>AFN</t>
  </si>
  <si>
    <t>Frankfurt</t>
  </si>
  <si>
    <t>BBC Radio Wales</t>
  </si>
  <si>
    <t>Washford</t>
  </si>
  <si>
    <t>RAI 1</t>
  </si>
  <si>
    <t>Milano</t>
  </si>
  <si>
    <t>BBC Radio 5 live</t>
  </si>
  <si>
    <t>Moorside Edge</t>
  </si>
  <si>
    <t>SVK</t>
  </si>
  <si>
    <t>Radio Slovenija</t>
  </si>
  <si>
    <t>Ljubljana-Domzale</t>
  </si>
  <si>
    <t>Radio Bremen</t>
  </si>
  <si>
    <t>Bremen</t>
  </si>
  <si>
    <t>Toulouse</t>
  </si>
  <si>
    <t>NDR info</t>
  </si>
  <si>
    <t>Hamburg</t>
  </si>
  <si>
    <t>RS code</t>
  </si>
  <si>
    <t>BEL</t>
  </si>
  <si>
    <t>D</t>
  </si>
  <si>
    <t>F</t>
  </si>
  <si>
    <t>HOL</t>
  </si>
  <si>
    <t>G</t>
  </si>
  <si>
    <t>I</t>
  </si>
  <si>
    <t>FIN</t>
  </si>
  <si>
    <t>Spaans + muziek</t>
  </si>
  <si>
    <t>E</t>
  </si>
  <si>
    <t>DR P3</t>
  </si>
  <si>
    <t>DNK</t>
  </si>
  <si>
    <t>kalundborg</t>
  </si>
  <si>
    <t>???</t>
  </si>
  <si>
    <t>S</t>
  </si>
  <si>
    <t>HNG</t>
  </si>
  <si>
    <t>Voice of America / RFE</t>
  </si>
  <si>
    <t>Virgin Radio</t>
  </si>
  <si>
    <t>Hoo</t>
  </si>
  <si>
    <t>Neumunster</t>
  </si>
  <si>
    <t>NOR</t>
  </si>
  <si>
    <t>BBC Radio Ulster</t>
  </si>
  <si>
    <t>Lisnagarvey</t>
  </si>
  <si>
    <t>Radio 10 Gold</t>
  </si>
  <si>
    <t>Radio Tirana / VOA / TWR</t>
  </si>
  <si>
    <t xml:space="preserve">RTL /Mega Radio/ China radio/ </t>
  </si>
  <si>
    <t>LUX</t>
  </si>
  <si>
    <t>Sunrise Radio</t>
  </si>
  <si>
    <t>Voice of Russia / TWR</t>
  </si>
  <si>
    <t>RUS</t>
  </si>
  <si>
    <t>St-Petersburg</t>
  </si>
  <si>
    <t>Vatican Radio</t>
  </si>
  <si>
    <t>CVA</t>
  </si>
  <si>
    <t>Citta Del Vaticano</t>
  </si>
  <si>
    <t>Fontbonne</t>
  </si>
  <si>
    <t>Cerro Estibaliz</t>
  </si>
  <si>
    <t>Radio Vatican</t>
  </si>
  <si>
    <t>Santa Maria di Galeria</t>
  </si>
  <si>
    <t>DRS1 /Musikwelle</t>
  </si>
  <si>
    <t>SUI</t>
  </si>
  <si>
    <t>Beromunster</t>
  </si>
  <si>
    <t>R.Svizzera</t>
  </si>
  <si>
    <t>Monte Ceneri-Cima</t>
  </si>
  <si>
    <t>RTT</t>
  </si>
  <si>
    <t>TUN</t>
  </si>
  <si>
    <t>Tunis</t>
  </si>
  <si>
    <t>R.suisse Romande Option Misique</t>
  </si>
  <si>
    <t>Sonnets</t>
  </si>
  <si>
    <t>SVN</t>
  </si>
  <si>
    <t>ROU</t>
  </si>
  <si>
    <t>Hrvatski Radio 1</t>
  </si>
  <si>
    <t>HRV</t>
  </si>
  <si>
    <t>Zadar</t>
  </si>
  <si>
    <t>Radio Austria/ Radio 1476/ Radio Afrika</t>
  </si>
  <si>
    <t>AUT</t>
  </si>
  <si>
    <t>Wien-Bisamberg</t>
  </si>
  <si>
    <t>ALB</t>
  </si>
  <si>
    <t>CZE</t>
  </si>
  <si>
    <t>Voice of Russia /Univ. Leben</t>
  </si>
  <si>
    <t>AFN Power Network</t>
  </si>
  <si>
    <t>Kaiserslautern</t>
  </si>
  <si>
    <t xml:space="preserve">SWR Cont. Ra </t>
  </si>
  <si>
    <t>Cesky rozhlas 2</t>
  </si>
  <si>
    <t>Dobrochov</t>
  </si>
  <si>
    <t xml:space="preserve">BBC Worldservice </t>
  </si>
  <si>
    <t>Solt</t>
  </si>
  <si>
    <t>RTE Radio 1</t>
  </si>
  <si>
    <t>IRL</t>
  </si>
  <si>
    <t>Tullamore</t>
  </si>
  <si>
    <t>Tramoyes</t>
  </si>
  <si>
    <t>Vigra</t>
  </si>
  <si>
    <t xml:space="preserve">G </t>
  </si>
  <si>
    <t>KAL</t>
  </si>
  <si>
    <t>Voice of Russia / Univ. Leben</t>
  </si>
  <si>
    <t>Kossuth Radio</t>
  </si>
  <si>
    <t>Alger Chaine 1</t>
  </si>
  <si>
    <t xml:space="preserve">ALG </t>
  </si>
  <si>
    <t>Alger</t>
  </si>
  <si>
    <t xml:space="preserve">ALB </t>
  </si>
  <si>
    <t>Radio Tirana / VOA / DW / RFE / RL / RTVSH2</t>
  </si>
  <si>
    <t>ARS</t>
  </si>
  <si>
    <t>Ravensburg</t>
  </si>
  <si>
    <t>Boston</t>
  </si>
  <si>
    <t>Capital Gold</t>
  </si>
  <si>
    <t>Saffron Green</t>
  </si>
  <si>
    <t>Houdeng</t>
  </si>
  <si>
    <t>Liblice</t>
  </si>
  <si>
    <t>Estrecho Quinto</t>
  </si>
  <si>
    <t>MDR Info</t>
  </si>
  <si>
    <t>Lingen</t>
  </si>
  <si>
    <t>Euskadi Irratia R. Vitoria</t>
  </si>
  <si>
    <t>AFN Power Networks</t>
  </si>
  <si>
    <t>Stuttgart</t>
  </si>
  <si>
    <t xml:space="preserve">SER R. Huesca </t>
  </si>
  <si>
    <t>Mesondo Bento</t>
  </si>
  <si>
    <t>Nr</t>
  </si>
  <si>
    <t>Punten theorie</t>
  </si>
  <si>
    <t>puntentotaal</t>
  </si>
  <si>
    <t>Station</t>
  </si>
  <si>
    <t>Country</t>
  </si>
  <si>
    <t>Location</t>
  </si>
  <si>
    <t>Programme content</t>
  </si>
  <si>
    <t>date</t>
  </si>
  <si>
    <t>time</t>
  </si>
  <si>
    <t>My location:</t>
  </si>
  <si>
    <t>Km. = Radius earth</t>
  </si>
  <si>
    <t>Latitude (degrees north of equator).</t>
  </si>
  <si>
    <t>minutes</t>
  </si>
  <si>
    <t>seconds</t>
  </si>
  <si>
    <t>Longitude (degrees east).</t>
  </si>
  <si>
    <t>20.47</t>
  </si>
  <si>
    <t>Spaans</t>
  </si>
  <si>
    <t>// 900</t>
  </si>
  <si>
    <t>// 603</t>
  </si>
  <si>
    <t>// 1242</t>
  </si>
  <si>
    <t>Remarks</t>
  </si>
  <si>
    <t>RN1</t>
  </si>
  <si>
    <t>23.42</t>
  </si>
  <si>
    <t>Radio 5 live</t>
  </si>
  <si>
    <t>23.06</t>
  </si>
  <si>
    <t>WDR2</t>
  </si>
  <si>
    <t>BBC radio 4</t>
  </si>
  <si>
    <t>Radio Essex</t>
  </si>
  <si>
    <t>// 729</t>
  </si>
  <si>
    <t>23.31</t>
  </si>
  <si>
    <t>echo</t>
  </si>
  <si>
    <t>23.40</t>
  </si>
  <si>
    <t>// 972</t>
  </si>
  <si>
    <t>23.57</t>
  </si>
  <si>
    <t>// 792</t>
  </si>
  <si>
    <t>Classic Gold</t>
  </si>
  <si>
    <t>// 873</t>
  </si>
  <si>
    <t>// 153</t>
  </si>
  <si>
    <t>// 855</t>
  </si>
  <si>
    <t>// 1143</t>
  </si>
  <si>
    <t>Radio 538</t>
  </si>
  <si>
    <t>Onda Cero</t>
  </si>
  <si>
    <t>23.52</t>
  </si>
  <si>
    <t>22.13</t>
  </si>
  <si>
    <t>Classic Gold Amber</t>
  </si>
  <si>
    <t>22.45</t>
  </si>
  <si>
    <t>// 1170</t>
  </si>
  <si>
    <t>22.50</t>
  </si>
  <si>
    <t>23.36</t>
  </si>
  <si>
    <t>23.34</t>
  </si>
  <si>
    <t>23.47</t>
  </si>
  <si>
    <t>// 1305</t>
  </si>
  <si>
    <t>23.20</t>
  </si>
  <si>
    <t>747 AM</t>
  </si>
  <si>
    <t>// 747</t>
  </si>
  <si>
    <t>SER</t>
  </si>
  <si>
    <t>// 1233</t>
  </si>
  <si>
    <t>22.43</t>
  </si>
  <si>
    <t>Classic Gold Breeze</t>
  </si>
  <si>
    <t>22.38</t>
  </si>
  <si>
    <t>20.19</t>
  </si>
  <si>
    <t>// 1332</t>
  </si>
  <si>
    <t>20.36</t>
  </si>
  <si>
    <t>Radio Paradijs</t>
  </si>
  <si>
    <t>El Ain Beida</t>
  </si>
  <si>
    <t>Irish Cristian Broadcasters</t>
  </si>
  <si>
    <t>Monaghan</t>
  </si>
  <si>
    <t>Spectrum Radio Int.</t>
  </si>
  <si>
    <t>Bologna</t>
  </si>
  <si>
    <t>Palau de Plegamans</t>
  </si>
  <si>
    <t>Littlebourne</t>
  </si>
  <si>
    <t>Berrosteguieta</t>
  </si>
  <si>
    <t>RTV 1</t>
  </si>
  <si>
    <t>BIH</t>
  </si>
  <si>
    <t>Sarajevo</t>
  </si>
  <si>
    <t>Rennes</t>
  </si>
  <si>
    <t>Murcia</t>
  </si>
  <si>
    <t>Langenberg</t>
  </si>
  <si>
    <t>Manningtree</t>
  </si>
  <si>
    <t>BBC Radio Essex</t>
  </si>
  <si>
    <t>Chelmsford</t>
  </si>
  <si>
    <t>BBC Radio Kent</t>
  </si>
  <si>
    <t>San Bartolome</t>
  </si>
  <si>
    <t>Hannover</t>
  </si>
  <si>
    <t>Fern Barrow</t>
  </si>
  <si>
    <t>Rostrio</t>
  </si>
  <si>
    <t>Romania Actualitata</t>
  </si>
  <si>
    <t>BBC Radio Norfolk</t>
  </si>
  <si>
    <t>Postwick</t>
  </si>
  <si>
    <t>Hulsberg</t>
  </si>
  <si>
    <t>C.Torrero</t>
  </si>
  <si>
    <t>Bexhill</t>
  </si>
  <si>
    <t>Zeewolde</t>
  </si>
  <si>
    <t>Wilsdruf</t>
  </si>
  <si>
    <t>Trento</t>
  </si>
  <si>
    <t xml:space="preserve">Euskadi Irratia </t>
  </si>
  <si>
    <t>Bilbao</t>
  </si>
  <si>
    <t>Lydd</t>
  </si>
  <si>
    <t>Cope</t>
  </si>
  <si>
    <t>Brundall</t>
  </si>
  <si>
    <t>Magic 1161 AM</t>
  </si>
  <si>
    <t>Goxhill</t>
  </si>
  <si>
    <t>Foxhall heath</t>
  </si>
  <si>
    <t>Galbeni Bacau</t>
  </si>
  <si>
    <t>VRT Radio 2</t>
  </si>
  <si>
    <t>Kuunre</t>
  </si>
  <si>
    <t>BUL</t>
  </si>
  <si>
    <t>Vidin</t>
  </si>
  <si>
    <t xml:space="preserve">RTBF Radio 21 </t>
  </si>
  <si>
    <t>Rocourt</t>
  </si>
  <si>
    <t>Voice of Africa</t>
  </si>
  <si>
    <t>LBY</t>
  </si>
  <si>
    <t>Tripoly</t>
  </si>
  <si>
    <t xml:space="preserve">Cope </t>
  </si>
  <si>
    <t>Castellar</t>
  </si>
  <si>
    <t>RTBF Radio 21</t>
  </si>
  <si>
    <t>Marche</t>
  </si>
  <si>
    <t>TWR/ Deutsche Welle</t>
  </si>
  <si>
    <t>ARM</t>
  </si>
  <si>
    <t>Gavar</t>
  </si>
  <si>
    <t>Dijon</t>
  </si>
  <si>
    <t>Ajaccio</t>
  </si>
  <si>
    <t>Rayleigh</t>
  </si>
  <si>
    <t>Southend on Sea</t>
  </si>
  <si>
    <t>Muhlacker</t>
  </si>
  <si>
    <t>Burgos</t>
  </si>
  <si>
    <t>TUR</t>
  </si>
  <si>
    <t>Trabzon</t>
  </si>
  <si>
    <t>Clipstone</t>
  </si>
  <si>
    <t>Arganda del Rey</t>
  </si>
  <si>
    <t>Hoo St.Werburgh</t>
  </si>
  <si>
    <t>Lugo</t>
  </si>
  <si>
    <t>Leon</t>
  </si>
  <si>
    <t>Baker's Wood</t>
  </si>
  <si>
    <t>Mhaileni</t>
  </si>
  <si>
    <t>Manresa</t>
  </si>
  <si>
    <t>Cuneo</t>
  </si>
  <si>
    <t>LTU</t>
  </si>
  <si>
    <t>Radio China int./ Radio Baltic Waves</t>
  </si>
  <si>
    <t>Sitkunai</t>
  </si>
  <si>
    <t>Utrecht</t>
  </si>
  <si>
    <t xml:space="preserve">London </t>
  </si>
  <si>
    <t>SER radio Segovia ???</t>
  </si>
  <si>
    <t>Meudon</t>
  </si>
  <si>
    <t>Peasmarsh</t>
  </si>
  <si>
    <t>BBC Radio Stoke</t>
  </si>
  <si>
    <t>Stoke-on-Trent</t>
  </si>
  <si>
    <t>Besancon</t>
  </si>
  <si>
    <t>Douglass</t>
  </si>
  <si>
    <t>Total points:</t>
  </si>
  <si>
    <t>A positive longitude means degrees east, if you want to use degrees west, make it negative, also the minutes ans seconds.  A positive latitude means north of the equator, for a location south of the equator make the latitude negative, also the minutes and seconds.</t>
  </si>
  <si>
    <t>Staphorst</t>
  </si>
  <si>
    <t>BBC Radio Scotland ???</t>
  </si>
  <si>
    <t>Julich</t>
  </si>
  <si>
    <t>MKD</t>
  </si>
  <si>
    <t>Ovehje Polje</t>
  </si>
  <si>
    <t>TRT ???</t>
  </si>
  <si>
    <t xml:space="preserve">Voice of Russia </t>
  </si>
  <si>
    <t>20.02</t>
  </si>
  <si>
    <t>Arabic music</t>
  </si>
  <si>
    <t>2.55</t>
  </si>
  <si>
    <t>German + folkmusic</t>
  </si>
  <si>
    <t>Popmusic</t>
  </si>
  <si>
    <t>11.18</t>
  </si>
  <si>
    <t>East European language</t>
  </si>
  <si>
    <t>22.09</t>
  </si>
  <si>
    <t>4.36</t>
  </si>
  <si>
    <t>2.50</t>
  </si>
  <si>
    <t>German</t>
  </si>
  <si>
    <t>11.17</t>
  </si>
  <si>
    <t xml:space="preserve">English + gospelmusic  </t>
  </si>
  <si>
    <t>20.11</t>
  </si>
  <si>
    <t>English + Asian music</t>
  </si>
  <si>
    <t>11.21</t>
  </si>
  <si>
    <t>20.18</t>
  </si>
  <si>
    <t>22.33</t>
  </si>
  <si>
    <t>Italian</t>
  </si>
  <si>
    <t xml:space="preserve">Spanish </t>
  </si>
  <si>
    <t>English + music</t>
  </si>
  <si>
    <t>20.20</t>
  </si>
  <si>
    <t>music</t>
  </si>
  <si>
    <t>20.28</t>
  </si>
  <si>
    <t>// 567</t>
  </si>
  <si>
    <t>22.39</t>
  </si>
  <si>
    <t>Radio Christo Botev</t>
  </si>
  <si>
    <t>Classical music</t>
  </si>
  <si>
    <t>20.30</t>
  </si>
  <si>
    <t>// 828</t>
  </si>
  <si>
    <t>Spanish</t>
  </si>
  <si>
    <t>22.49</t>
  </si>
  <si>
    <t>Pianomusic</t>
  </si>
  <si>
    <t>20.43</t>
  </si>
  <si>
    <t>FIP Paris / Radio Urgence</t>
  </si>
  <si>
    <t>Paris</t>
  </si>
  <si>
    <t>French + popmusic</t>
  </si>
  <si>
    <t>11.31</t>
  </si>
  <si>
    <t>11.42</t>
  </si>
  <si>
    <t>4.40</t>
  </si>
  <si>
    <t>BBC Radio 4</t>
  </si>
  <si>
    <t>Newcastle-upon-Tyne</t>
  </si>
  <si>
    <t>English</t>
  </si>
  <si>
    <t>11.44</t>
  </si>
  <si>
    <t>English + popmusic</t>
  </si>
  <si>
    <t>11.37</t>
  </si>
  <si>
    <t>French</t>
  </si>
  <si>
    <t>22.52</t>
  </si>
  <si>
    <t>4.46</t>
  </si>
  <si>
    <t>23.18</t>
  </si>
  <si>
    <t>7.47</t>
  </si>
  <si>
    <t>11.48</t>
  </si>
  <si>
    <t>18.36</t>
  </si>
  <si>
    <t>21.05</t>
  </si>
  <si>
    <t>21.15</t>
  </si>
  <si>
    <t>// 585</t>
  </si>
  <si>
    <t>23.24</t>
  </si>
  <si>
    <t>popmusic</t>
  </si>
  <si>
    <t>11.50</t>
  </si>
  <si>
    <t>11.52</t>
  </si>
  <si>
    <t>11.53</t>
  </si>
  <si>
    <t>Radio Rossii</t>
  </si>
  <si>
    <t>Ufa</t>
  </si>
  <si>
    <t>Russian + music</t>
  </si>
  <si>
    <t>// 711</t>
  </si>
  <si>
    <t xml:space="preserve">Truck Radio </t>
  </si>
  <si>
    <t>Country / popmusic</t>
  </si>
  <si>
    <t>German + popmusic</t>
  </si>
  <si>
    <t>11.55</t>
  </si>
  <si>
    <t>23.09</t>
  </si>
  <si>
    <t>English + classical music</t>
  </si>
  <si>
    <t>7.56</t>
  </si>
  <si>
    <t>23.37</t>
  </si>
  <si>
    <t>Dutch</t>
  </si>
  <si>
    <t>11.59</t>
  </si>
  <si>
    <t>23.16</t>
  </si>
  <si>
    <t>Music</t>
  </si>
  <si>
    <t>23.29</t>
  </si>
  <si>
    <t>23.32</t>
  </si>
  <si>
    <t>12.02</t>
  </si>
  <si>
    <t>23.39</t>
  </si>
  <si>
    <t>Kempston</t>
  </si>
  <si>
    <t>4.55</t>
  </si>
  <si>
    <t>German + old popmusic</t>
  </si>
  <si>
    <t>23.44</t>
  </si>
  <si>
    <t>German  music</t>
  </si>
  <si>
    <t>BBC Radio Devon</t>
  </si>
  <si>
    <t>Barnstaple</t>
  </si>
  <si>
    <t>23.50</t>
  </si>
  <si>
    <t>English + folkmusic</t>
  </si>
  <si>
    <t>23.54</t>
  </si>
  <si>
    <t xml:space="preserve">Radio Skopje </t>
  </si>
  <si>
    <t>19.07</t>
  </si>
  <si>
    <t>SER radio Madrid</t>
  </si>
  <si>
    <t>Ctra. Carabanchel</t>
  </si>
  <si>
    <t>0.04</t>
  </si>
  <si>
    <t>0.02</t>
  </si>
  <si>
    <t>0.08</t>
  </si>
  <si>
    <t>Radio Euskadi</t>
  </si>
  <si>
    <t>San Sebastian</t>
  </si>
  <si>
    <t>0.00</t>
  </si>
  <si>
    <t>0.14</t>
  </si>
  <si>
    <t>14.19</t>
  </si>
  <si>
    <t>0.10</t>
  </si>
  <si>
    <t>15.38</t>
  </si>
  <si>
    <t>0.18</t>
  </si>
  <si>
    <t>Deutschlandradio Berlin</t>
  </si>
  <si>
    <t>Berlin</t>
  </si>
  <si>
    <t>0.19</t>
  </si>
  <si>
    <t>// 702</t>
  </si>
  <si>
    <t>0.27</t>
  </si>
  <si>
    <t>0.38</t>
  </si>
  <si>
    <t>Country music</t>
  </si>
  <si>
    <t>0.32</t>
  </si>
  <si>
    <t>// FM102.1</t>
  </si>
  <si>
    <t>8.24</t>
  </si>
  <si>
    <t>2.46</t>
  </si>
  <si>
    <t>2.45</t>
  </si>
  <si>
    <t>0.34</t>
  </si>
  <si>
    <t>Radio nacional 5</t>
  </si>
  <si>
    <t>2.40</t>
  </si>
  <si>
    <t>2.35</t>
  </si>
  <si>
    <t>0.48</t>
  </si>
  <si>
    <t>0.54</t>
  </si>
  <si>
    <t>15.34</t>
  </si>
  <si>
    <t>German + music</t>
  </si>
  <si>
    <t>2.31</t>
  </si>
  <si>
    <t>2.27</t>
  </si>
  <si>
    <t>0.58</t>
  </si>
  <si>
    <t>// 1206</t>
  </si>
  <si>
    <t>// 639</t>
  </si>
  <si>
    <t>15.29</t>
  </si>
  <si>
    <t>1.02</t>
  </si>
  <si>
    <t>Arabic + Arabic music</t>
  </si>
  <si>
    <t>1.01</t>
  </si>
  <si>
    <t>Finnish</t>
  </si>
  <si>
    <t>2.11</t>
  </si>
  <si>
    <t>TUN ??</t>
  </si>
  <si>
    <t>19.23</t>
  </si>
  <si>
    <t>2.10</t>
  </si>
  <si>
    <t>Arabic</t>
  </si>
  <si>
    <t>1.58</t>
  </si>
  <si>
    <t>1.55</t>
  </si>
  <si>
    <t>1.51</t>
  </si>
  <si>
    <t>Danish + popmusic</t>
  </si>
  <si>
    <t>15.25</t>
  </si>
  <si>
    <t>19.30</t>
  </si>
  <si>
    <t>Country Radio</t>
  </si>
  <si>
    <t>Zbraslav</t>
  </si>
  <si>
    <t>Country music + station call</t>
  </si>
  <si>
    <t>1.46</t>
  </si>
  <si>
    <t>1.43</t>
  </si>
  <si>
    <t>8.81</t>
  </si>
  <si>
    <t>Spanish + music</t>
  </si>
  <si>
    <t>1.37</t>
  </si>
  <si>
    <t>Tbilisskaya</t>
  </si>
  <si>
    <t>19.36</t>
  </si>
  <si>
    <t>1.35</t>
  </si>
  <si>
    <t>1.34</t>
  </si>
  <si>
    <t>Radio Beograd</t>
  </si>
  <si>
    <t>SCG</t>
  </si>
  <si>
    <t>Novi Sad</t>
  </si>
  <si>
    <t>1.30</t>
  </si>
  <si>
    <t>Engels + old popmusic</t>
  </si>
  <si>
    <t>1.32</t>
  </si>
  <si>
    <t>English sport</t>
  </si>
  <si>
    <t>12.04</t>
  </si>
  <si>
    <t>11.43</t>
  </si>
  <si>
    <t>Dutch religious</t>
  </si>
  <si>
    <t>19.40</t>
  </si>
  <si>
    <t>German folkmusic non stop</t>
  </si>
  <si>
    <t>Pirate ???</t>
  </si>
  <si>
    <t>19.44</t>
  </si>
  <si>
    <t>Valleys Radio ???</t>
  </si>
  <si>
    <t>Ebbw vale</t>
  </si>
  <si>
    <t>1.40</t>
  </si>
  <si>
    <t xml:space="preserve">BEL </t>
  </si>
  <si>
    <t>1.17</t>
  </si>
  <si>
    <t>Hrvatski Radio</t>
  </si>
  <si>
    <t>Deanovec</t>
  </si>
  <si>
    <t>1.22</t>
  </si>
  <si>
    <t>1.16</t>
  </si>
  <si>
    <t>Old popmusic</t>
  </si>
  <si>
    <t>1.10</t>
  </si>
  <si>
    <t>1.14</t>
  </si>
  <si>
    <t>1.05</t>
  </si>
  <si>
    <t>Popmusic 80's</t>
  </si>
  <si>
    <t>1.06</t>
  </si>
  <si>
    <t>English news</t>
  </si>
  <si>
    <t>19.54</t>
  </si>
  <si>
    <t>SER Radio Valencia</t>
  </si>
  <si>
    <t>Valencia</t>
  </si>
  <si>
    <t>0.59</t>
  </si>
  <si>
    <t>Swedish</t>
  </si>
  <si>
    <t>20.04</t>
  </si>
  <si>
    <t>0.53</t>
  </si>
  <si>
    <t>0.52</t>
  </si>
  <si>
    <t>20.07</t>
  </si>
  <si>
    <t>0.46</t>
  </si>
  <si>
    <t>Folk music in east European language</t>
  </si>
  <si>
    <t>Radio Popular de San Sebastian</t>
  </si>
  <si>
    <t xml:space="preserve">Spanish + music </t>
  </si>
  <si>
    <t>2.09</t>
  </si>
  <si>
    <t>0.42</t>
  </si>
  <si>
    <t>0.40</t>
  </si>
  <si>
    <t>12.18</t>
  </si>
  <si>
    <t>French, later Arabic</t>
  </si>
  <si>
    <t>0.35</t>
  </si>
  <si>
    <t>Great Barton</t>
  </si>
  <si>
    <t>0.31</t>
  </si>
  <si>
    <t>12.21</t>
  </si>
  <si>
    <t>0.28</t>
  </si>
  <si>
    <t>21.17</t>
  </si>
  <si>
    <t>2.17</t>
  </si>
  <si>
    <t>2.24</t>
  </si>
  <si>
    <t>Popmusic non stop</t>
  </si>
  <si>
    <t>Norwegian + popmusic</t>
  </si>
  <si>
    <t>0.23</t>
  </si>
  <si>
    <t>CYP</t>
  </si>
  <si>
    <t>Zyyi</t>
  </si>
  <si>
    <t>2.43</t>
  </si>
  <si>
    <t>15.16</t>
  </si>
  <si>
    <t>Southwick</t>
  </si>
  <si>
    <t>Galati</t>
  </si>
  <si>
    <t>0.13</t>
  </si>
  <si>
    <t>Gunthorpe</t>
  </si>
  <si>
    <t>2.49</t>
  </si>
  <si>
    <t>BBC Radio Wiltshire</t>
  </si>
  <si>
    <t>Lacock</t>
  </si>
  <si>
    <t>English (relay of Radio 5 live)</t>
  </si>
  <si>
    <t>2.51</t>
  </si>
  <si>
    <t>Magyar Katolikus Radio</t>
  </si>
  <si>
    <t>Szolnok</t>
  </si>
  <si>
    <t>2.58</t>
  </si>
  <si>
    <t>Radio Orient</t>
  </si>
  <si>
    <t>Nice</t>
  </si>
  <si>
    <t>20.14</t>
  </si>
  <si>
    <t>23.53</t>
  </si>
  <si>
    <t>12.39</t>
  </si>
  <si>
    <t>3.09</t>
  </si>
  <si>
    <t>Manx Radio</t>
  </si>
  <si>
    <t>23.49</t>
  </si>
  <si>
    <t>German + Chinese music</t>
  </si>
  <si>
    <t>English religious program</t>
  </si>
  <si>
    <t>20.24</t>
  </si>
  <si>
    <t>Russian ???</t>
  </si>
  <si>
    <t>20.33</t>
  </si>
  <si>
    <t>Non stop east European music</t>
  </si>
  <si>
    <t>0.25</t>
  </si>
  <si>
    <t>Radio 106</t>
  </si>
  <si>
    <t>Dinazzano</t>
  </si>
  <si>
    <t>Italian + Italian folkmusic</t>
  </si>
  <si>
    <t>French music</t>
  </si>
  <si>
    <t>BBC Radio Gloucestershire</t>
  </si>
  <si>
    <t>3.22</t>
  </si>
  <si>
    <t>3.33</t>
  </si>
  <si>
    <t>9.21</t>
  </si>
  <si>
    <t>Voice of Russia</t>
  </si>
  <si>
    <t>UKR</t>
  </si>
  <si>
    <t>Foggia</t>
  </si>
  <si>
    <t>20.40</t>
  </si>
  <si>
    <t>23.14</t>
  </si>
  <si>
    <t>Asian + English language</t>
  </si>
  <si>
    <t>23.08</t>
  </si>
  <si>
    <t>9.36</t>
  </si>
  <si>
    <t>Nova 4 (pirate)</t>
  </si>
  <si>
    <t>Dutch + music</t>
  </si>
  <si>
    <t>13.02</t>
  </si>
  <si>
    <t>English + unknown language religious</t>
  </si>
  <si>
    <t>23.01</t>
  </si>
  <si>
    <t>MDA</t>
  </si>
  <si>
    <t>Grigoriopol</t>
  </si>
  <si>
    <t>20.45</t>
  </si>
  <si>
    <t>Asian music</t>
  </si>
  <si>
    <t>15.00</t>
  </si>
  <si>
    <t>Music east European language</t>
  </si>
  <si>
    <t>France bleu / Radio corsa Frequenza Mora</t>
  </si>
  <si>
    <t>Bastia</t>
  </si>
  <si>
    <t>French + music</t>
  </si>
  <si>
    <t>22.53</t>
  </si>
  <si>
    <t xml:space="preserve">Sound Radio </t>
  </si>
  <si>
    <t>Jazz music</t>
  </si>
  <si>
    <t>3.56</t>
  </si>
  <si>
    <t>3.55</t>
  </si>
  <si>
    <t>Station tune</t>
  </si>
  <si>
    <t>22.40</t>
  </si>
  <si>
    <t>4.08</t>
  </si>
  <si>
    <t>4.19</t>
  </si>
  <si>
    <t>4.20</t>
  </si>
  <si>
    <t>4.24</t>
  </si>
  <si>
    <t>Forth AM</t>
  </si>
  <si>
    <t>Colinswell</t>
  </si>
  <si>
    <t>Popmusic 70's</t>
  </si>
  <si>
    <t>22.29</t>
  </si>
  <si>
    <t>22.28</t>
  </si>
  <si>
    <t>Radio Baltic Waves International</t>
  </si>
  <si>
    <t>Kaunas</t>
  </si>
  <si>
    <t>Chinese music</t>
  </si>
  <si>
    <t>4.29</t>
  </si>
  <si>
    <t xml:space="preserve">County Sound </t>
  </si>
  <si>
    <t>0.47</t>
  </si>
  <si>
    <t>BBC Bristol</t>
  </si>
  <si>
    <t>Taunton</t>
  </si>
  <si>
    <t>0.49</t>
  </si>
  <si>
    <t>Radio Nouveaux talents</t>
  </si>
  <si>
    <t>French+ popmusic</t>
  </si>
  <si>
    <t>22.15</t>
  </si>
  <si>
    <t>21.04</t>
  </si>
  <si>
    <t>22.16</t>
  </si>
  <si>
    <t>RMC info</t>
  </si>
  <si>
    <t>22.17</t>
  </si>
  <si>
    <t>21.08</t>
  </si>
  <si>
    <t>22.08</t>
  </si>
  <si>
    <t>19.59</t>
  </si>
  <si>
    <t>Nieuw Amsterdam</t>
  </si>
  <si>
    <t>Dutch + instrumental music</t>
  </si>
  <si>
    <t>Radio Schaduwjager (pirate)</t>
  </si>
  <si>
    <t>James Bond (pirate)</t>
  </si>
  <si>
    <t>Radio Barones (pirate)</t>
  </si>
  <si>
    <t>Hoogeveen ??</t>
  </si>
  <si>
    <t>Neede</t>
  </si>
  <si>
    <t>English lesson "new dynamic English"</t>
  </si>
  <si>
    <t>Voice of America / R. Free Iraq</t>
  </si>
  <si>
    <t>KWT</t>
  </si>
  <si>
    <t>Kuwait city</t>
  </si>
  <si>
    <t>Squinzano</t>
  </si>
  <si>
    <t>Kopani</t>
  </si>
  <si>
    <t>Premier Christian Radio</t>
  </si>
  <si>
    <t>Strasbourg</t>
  </si>
  <si>
    <t>Dartford</t>
  </si>
  <si>
    <t>Bourton-on the-water</t>
  </si>
  <si>
    <t>Rock y Gol Radio Miramar</t>
  </si>
  <si>
    <t>Ctra.Conseria</t>
  </si>
  <si>
    <t>Main Arabic programme</t>
  </si>
  <si>
    <t>Sulaibiyah</t>
  </si>
  <si>
    <t>Radio Westerbeek (pirate)</t>
  </si>
  <si>
    <t>Country: E</t>
  </si>
  <si>
    <t>Country: G</t>
  </si>
  <si>
    <t>Country: I</t>
  </si>
  <si>
    <t>km</t>
  </si>
  <si>
    <t>Calculating distance to nearest country border</t>
  </si>
  <si>
    <t>nearest border =</t>
  </si>
  <si>
    <t>Calculated Distance in Km.</t>
  </si>
  <si>
    <t>Calcutated points</t>
  </si>
  <si>
    <t>Minimum  distance to country border</t>
  </si>
  <si>
    <t>Max. power on this freq. Is 10 kW for spanish stations</t>
  </si>
  <si>
    <t>Palma de mallorca</t>
  </si>
  <si>
    <t>Radio Intercontinental</t>
  </si>
  <si>
    <t>Ctra. Humera (Madrid)</t>
  </si>
  <si>
    <t>Wurzburg</t>
  </si>
  <si>
    <t>Power 0.4 or 0.5 kW</t>
  </si>
  <si>
    <t>BBC</t>
  </si>
  <si>
    <t>Power max: 0.76 kW</t>
  </si>
  <si>
    <t>Country: MDA</t>
  </si>
  <si>
    <t>Country: UKR</t>
  </si>
  <si>
    <t>Italian + popmusic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</si>
</sst>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0.00;[Red]0.00"/>
    <numFmt numFmtId="179" formatCode="d\ mmmm\ yyyy"/>
    <numFmt numFmtId="180" formatCode="d/mm/yyyy"/>
    <numFmt numFmtId="181" formatCode="d/m/yyyy"/>
  </numFmts>
  <fonts count="7">
    <font>
      <sz val="10"/>
      <name val="MS Sans Serif"/>
      <family val="0"/>
    </font>
    <font>
      <b/>
      <sz val="10"/>
      <name val="MS Sans Serif"/>
      <family val="2"/>
    </font>
    <font>
      <b/>
      <sz val="8.5"/>
      <name val="MS Sans Serif"/>
      <family val="2"/>
    </font>
    <font>
      <b/>
      <sz val="10"/>
      <color indexed="53"/>
      <name val="MS Sans Serif"/>
      <family val="2"/>
    </font>
    <font>
      <u val="single"/>
      <sz val="6.5"/>
      <color indexed="12"/>
      <name val="MS Sans Serif"/>
      <family val="0"/>
    </font>
    <font>
      <u val="single"/>
      <sz val="6.5"/>
      <color indexed="36"/>
      <name val="MS Sans Serif"/>
      <family val="0"/>
    </font>
    <font>
      <sz val="10"/>
      <color indexed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NumberFormat="1" applyBorder="1" applyAlignment="1" applyProtection="1">
      <alignment/>
      <protection locked="0"/>
    </xf>
    <xf numFmtId="0" fontId="0" fillId="0" borderId="2" xfId="0" applyNumberFormat="1" applyBorder="1" applyAlignment="1" applyProtection="1">
      <alignment/>
      <protection locked="0"/>
    </xf>
    <xf numFmtId="0" fontId="0" fillId="0" borderId="3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textRotation="90"/>
      <protection/>
    </xf>
    <xf numFmtId="0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textRotation="90"/>
      <protection/>
    </xf>
    <xf numFmtId="1" fontId="1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 textRotation="90"/>
      <protection/>
    </xf>
    <xf numFmtId="0" fontId="1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textRotation="90"/>
      <protection/>
    </xf>
    <xf numFmtId="1" fontId="0" fillId="0" borderId="0" xfId="0" applyNumberFormat="1" applyAlignment="1" applyProtection="1">
      <alignment textRotation="90"/>
      <protection/>
    </xf>
    <xf numFmtId="0" fontId="0" fillId="0" borderId="0" xfId="0" applyNumberFormat="1" applyAlignment="1" applyProtection="1">
      <alignment textRotation="90"/>
      <protection/>
    </xf>
    <xf numFmtId="1" fontId="0" fillId="0" borderId="0" xfId="0" applyNumberFormat="1" applyAlignment="1" applyProtection="1">
      <alignment textRotation="90" wrapText="1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79" fontId="0" fillId="0" borderId="0" xfId="0" applyNumberFormat="1" applyAlignment="1" applyProtection="1">
      <alignment horizontal="left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16" fontId="0" fillId="0" borderId="0" xfId="0" applyNumberFormat="1" applyAlignment="1" applyProtection="1">
      <alignment horizontal="right"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0" xfId="0" applyNumberFormat="1" applyFont="1" applyAlignment="1" applyProtection="1">
      <alignment horizontal="right" textRotation="90" wrapText="1"/>
      <protection/>
    </xf>
    <xf numFmtId="1" fontId="0" fillId="0" borderId="0" xfId="0" applyNumberFormat="1" applyAlignment="1" applyProtection="1">
      <alignment horizontal="right" textRotation="90" wrapText="1"/>
      <protection/>
    </xf>
    <xf numFmtId="1" fontId="0" fillId="0" borderId="0" xfId="0" applyNumberFormat="1" applyAlignment="1" applyProtection="1">
      <alignment horizontal="right"/>
      <protection/>
    </xf>
    <xf numFmtId="16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horizontal="right" textRotation="90"/>
      <protection/>
    </xf>
    <xf numFmtId="0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right"/>
      <protection/>
    </xf>
    <xf numFmtId="0" fontId="6" fillId="0" borderId="0" xfId="0" applyFont="1" applyAlignment="1" applyProtection="1">
      <alignment textRotation="90"/>
      <protection/>
    </xf>
    <xf numFmtId="1" fontId="6" fillId="0" borderId="0" xfId="0" applyNumberFormat="1" applyFont="1" applyAlignment="1" applyProtection="1">
      <alignment textRotation="90" wrapText="1"/>
      <protection/>
    </xf>
    <xf numFmtId="0" fontId="0" fillId="0" borderId="0" xfId="0" applyFill="1" applyBorder="1" applyAlignment="1" applyProtection="1">
      <alignment/>
      <protection locked="0"/>
    </xf>
    <xf numFmtId="0" fontId="6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textRotation="90"/>
      <protection/>
    </xf>
    <xf numFmtId="1" fontId="6" fillId="2" borderId="0" xfId="0" applyNumberFormat="1" applyFont="1" applyFill="1" applyAlignment="1" applyProtection="1">
      <alignment textRotation="90" wrapText="1"/>
      <protection/>
    </xf>
    <xf numFmtId="0" fontId="6" fillId="2" borderId="0" xfId="0" applyNumberFormat="1" applyFont="1" applyFill="1" applyAlignment="1" applyProtection="1">
      <alignment textRotation="90"/>
      <protection/>
    </xf>
    <xf numFmtId="0" fontId="6" fillId="2" borderId="0" xfId="0" applyNumberFormat="1" applyFont="1" applyFill="1" applyBorder="1" applyAlignment="1" applyProtection="1">
      <alignment textRotation="90"/>
      <protection/>
    </xf>
    <xf numFmtId="0" fontId="3" fillId="2" borderId="4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/>
      <protection/>
    </xf>
    <xf numFmtId="0" fontId="3" fillId="2" borderId="6" xfId="0" applyNumberFormat="1" applyFont="1" applyFill="1" applyBorder="1" applyAlignment="1" applyProtection="1">
      <alignment/>
      <protection/>
    </xf>
    <xf numFmtId="3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wrapText="1"/>
      <protection/>
    </xf>
    <xf numFmtId="179" fontId="0" fillId="0" borderId="0" xfId="0" applyNumberFormat="1" applyAlignment="1" applyProtection="1">
      <alignment horizontal="left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K614"/>
  <sheetViews>
    <sheetView tabSelected="1" showOutlineSymbols="0" view="pageBreakPreview" zoomScale="65" zoomScaleNormal="65" zoomScaleSheetLayoutView="65" workbookViewId="0" topLeftCell="A4">
      <selection activeCell="U224" sqref="U224"/>
    </sheetView>
  </sheetViews>
  <sheetFormatPr defaultColWidth="9.140625" defaultRowHeight="12.75"/>
  <cols>
    <col min="1" max="1" width="5.28125" style="8" customWidth="1"/>
    <col min="2" max="2" width="6.421875" style="8" customWidth="1"/>
    <col min="3" max="3" width="28.140625" style="8" customWidth="1"/>
    <col min="4" max="4" width="8.28125" style="8" customWidth="1"/>
    <col min="5" max="5" width="18.8515625" style="8" customWidth="1"/>
    <col min="6" max="6" width="8.00390625" style="8" customWidth="1"/>
    <col min="7" max="7" width="28.140625" style="8" customWidth="1"/>
    <col min="8" max="8" width="9.140625" style="8" customWidth="1"/>
    <col min="9" max="9" width="6.8515625" style="12" customWidth="1"/>
    <col min="10" max="10" width="7.57421875" style="12" customWidth="1"/>
    <col min="11" max="11" width="10.57421875" style="12" customWidth="1"/>
    <col min="12" max="12" width="6.7109375" style="8" customWidth="1"/>
    <col min="13" max="13" width="10.7109375" style="8" customWidth="1"/>
    <col min="14" max="14" width="8.28125" style="8" customWidth="1"/>
    <col min="15" max="15" width="2.140625" style="8" customWidth="1"/>
    <col min="16" max="18" width="4.7109375" style="8" customWidth="1"/>
    <col min="19" max="19" width="2.57421875" style="8" customWidth="1"/>
    <col min="20" max="23" width="4.7109375" style="8" customWidth="1"/>
    <col min="24" max="24" width="7.7109375" style="11" customWidth="1"/>
    <col min="25" max="26" width="10.7109375" style="11" customWidth="1"/>
    <col min="27" max="27" width="10.7109375" style="8" customWidth="1"/>
    <col min="28" max="33" width="6.7109375" style="8" customWidth="1"/>
    <col min="34" max="34" width="6.7109375" style="11" customWidth="1"/>
    <col min="35" max="35" width="7.57421875" style="8" customWidth="1"/>
    <col min="36" max="16384" width="9.140625" style="8" customWidth="1"/>
  </cols>
  <sheetData>
    <row r="1" spans="10:30" ht="34.5" customHeight="1" thickBot="1">
      <c r="J1" s="14">
        <f>40000/2/PI()</f>
        <v>6366.197723675814</v>
      </c>
      <c r="K1" s="14"/>
      <c r="L1" s="17" t="s">
        <v>199</v>
      </c>
      <c r="M1" s="17"/>
      <c r="N1" s="17"/>
      <c r="O1" s="17"/>
      <c r="AD1" s="8" t="s">
        <v>4</v>
      </c>
    </row>
    <row r="2" spans="12:33" ht="19.5" customHeight="1" thickBot="1">
      <c r="L2" s="23"/>
      <c r="M2" s="23"/>
      <c r="N2" s="23" t="s">
        <v>198</v>
      </c>
      <c r="O2" s="23"/>
      <c r="P2" s="45">
        <v>4</v>
      </c>
      <c r="Q2" s="46">
        <v>56</v>
      </c>
      <c r="R2" s="47">
        <v>25</v>
      </c>
      <c r="T2" s="45">
        <v>52</v>
      </c>
      <c r="U2" s="46">
        <v>9</v>
      </c>
      <c r="V2" s="47">
        <v>12</v>
      </c>
      <c r="AB2" s="18">
        <f>(P2+Q2/60+R2/3600)*PI()/180</f>
        <v>0.08622411318533098</v>
      </c>
      <c r="AC2" s="18">
        <f>(T2+U2/60+V2/3600)*PI()/180</f>
        <v>0.910247382556776</v>
      </c>
      <c r="AD2" s="11">
        <f>COS(AC2)*$J$1</f>
        <v>3905.983295166963</v>
      </c>
      <c r="AE2" s="11">
        <f>SIN(AB2)*AD2</f>
        <v>336.3727845516049</v>
      </c>
      <c r="AF2" s="11">
        <f>COS(AB2)*AD2</f>
        <v>3891.472581419066</v>
      </c>
      <c r="AG2" s="11">
        <f>SIN(AC2)*$J$1</f>
        <v>5027.103336396791</v>
      </c>
    </row>
    <row r="3" spans="12:33" ht="52.5" customHeight="1">
      <c r="L3" s="50" t="s">
        <v>339</v>
      </c>
      <c r="M3" s="50"/>
      <c r="N3" s="50"/>
      <c r="O3" s="50"/>
      <c r="P3" s="50"/>
      <c r="Q3" s="50"/>
      <c r="R3" s="50"/>
      <c r="S3" s="50"/>
      <c r="T3" s="50"/>
      <c r="U3" s="50"/>
      <c r="V3" s="50"/>
      <c r="AB3" s="18"/>
      <c r="AC3" s="18"/>
      <c r="AD3" s="11"/>
      <c r="AE3" s="11"/>
      <c r="AF3" s="11"/>
      <c r="AG3" s="11"/>
    </row>
    <row r="4" spans="3:35" ht="12.75" customHeight="1">
      <c r="C4" s="51">
        <f ca="1">NOW()</f>
        <v>38566.92452824074</v>
      </c>
      <c r="D4" s="51"/>
      <c r="AB4" s="8" t="s">
        <v>9</v>
      </c>
      <c r="AC4" s="8" t="s">
        <v>0</v>
      </c>
      <c r="AD4" s="8" t="s">
        <v>6</v>
      </c>
      <c r="AE4" s="8" t="s">
        <v>1</v>
      </c>
      <c r="AF4" s="8" t="s">
        <v>2</v>
      </c>
      <c r="AG4" s="8" t="s">
        <v>3</v>
      </c>
      <c r="AH4" s="11" t="s">
        <v>7</v>
      </c>
      <c r="AI4" s="8" t="s">
        <v>8</v>
      </c>
    </row>
    <row r="5" spans="3:4" ht="12.75" customHeight="1">
      <c r="C5" s="25"/>
      <c r="D5" s="25"/>
    </row>
    <row r="6" spans="1:34" s="9" customFormat="1" ht="89.25" customHeight="1">
      <c r="A6" s="24" t="s">
        <v>189</v>
      </c>
      <c r="B6" s="40" t="s">
        <v>10</v>
      </c>
      <c r="C6" s="40" t="s">
        <v>192</v>
      </c>
      <c r="D6" s="40" t="s">
        <v>193</v>
      </c>
      <c r="E6" s="40" t="s">
        <v>194</v>
      </c>
      <c r="F6" s="40" t="s">
        <v>11</v>
      </c>
      <c r="G6" s="40" t="s">
        <v>195</v>
      </c>
      <c r="H6" s="41" t="s">
        <v>196</v>
      </c>
      <c r="I6" s="42" t="s">
        <v>197</v>
      </c>
      <c r="J6" s="42" t="s">
        <v>94</v>
      </c>
      <c r="K6" s="42" t="s">
        <v>691</v>
      </c>
      <c r="L6" s="30" t="s">
        <v>689</v>
      </c>
      <c r="M6" s="30" t="s">
        <v>690</v>
      </c>
      <c r="N6" s="42" t="s">
        <v>209</v>
      </c>
      <c r="O6" s="38"/>
      <c r="P6" s="43" t="s">
        <v>203</v>
      </c>
      <c r="Q6" s="43" t="s">
        <v>201</v>
      </c>
      <c r="R6" s="43" t="s">
        <v>202</v>
      </c>
      <c r="S6" s="37"/>
      <c r="T6" s="43" t="s">
        <v>200</v>
      </c>
      <c r="U6" s="44" t="s">
        <v>201</v>
      </c>
      <c r="V6" s="43" t="s">
        <v>202</v>
      </c>
      <c r="W6" s="13"/>
      <c r="Y6" s="20"/>
      <c r="Z6" s="20" t="s">
        <v>191</v>
      </c>
      <c r="AA6" s="9" t="s">
        <v>190</v>
      </c>
      <c r="AB6" s="21" t="s">
        <v>5</v>
      </c>
      <c r="AC6" s="21" t="s">
        <v>5</v>
      </c>
      <c r="AH6" s="20"/>
    </row>
    <row r="7" spans="8:34" s="9" customFormat="1" ht="10.5" customHeight="1">
      <c r="H7" s="21"/>
      <c r="I7" s="34"/>
      <c r="J7" s="34"/>
      <c r="K7" s="34"/>
      <c r="L7" s="31"/>
      <c r="M7" s="31"/>
      <c r="N7" s="22"/>
      <c r="O7" s="22"/>
      <c r="P7" s="21"/>
      <c r="Q7" s="21"/>
      <c r="R7" s="21"/>
      <c r="T7" s="21"/>
      <c r="U7" s="19"/>
      <c r="V7" s="21"/>
      <c r="Y7" s="20"/>
      <c r="Z7" s="20"/>
      <c r="AA7" s="16"/>
      <c r="AB7" s="21"/>
      <c r="AC7" s="21"/>
      <c r="AH7" s="20"/>
    </row>
    <row r="8" spans="1:35" s="9" customFormat="1" ht="10.5" customHeight="1">
      <c r="A8" s="8">
        <f>A7+1</f>
        <v>1</v>
      </c>
      <c r="B8" s="1">
        <v>531</v>
      </c>
      <c r="C8" s="1" t="s">
        <v>132</v>
      </c>
      <c r="D8" s="1" t="s">
        <v>133</v>
      </c>
      <c r="E8" s="1" t="s">
        <v>134</v>
      </c>
      <c r="F8" s="1">
        <v>300</v>
      </c>
      <c r="G8" s="1" t="s">
        <v>350</v>
      </c>
      <c r="H8" s="33">
        <v>38374</v>
      </c>
      <c r="I8" s="35" t="s">
        <v>347</v>
      </c>
      <c r="J8" s="35">
        <v>22</v>
      </c>
      <c r="K8" s="49"/>
      <c r="L8" s="32">
        <f>IF(AG8=0,"0",$J$1*2*PI()/360*AI8)</f>
        <v>597.1094157710859</v>
      </c>
      <c r="M8" s="32">
        <f>IF(AND(AA8&gt;=200,F8&gt;0),AA8,"200")</f>
        <v>1090.1884183348209</v>
      </c>
      <c r="N8" s="11"/>
      <c r="O8" s="11"/>
      <c r="P8" s="2">
        <v>8</v>
      </c>
      <c r="Q8" s="3">
        <v>10</v>
      </c>
      <c r="R8" s="4"/>
      <c r="S8" s="10"/>
      <c r="T8" s="2">
        <v>47</v>
      </c>
      <c r="U8" s="3">
        <v>12</v>
      </c>
      <c r="V8" s="4"/>
      <c r="W8" s="8"/>
      <c r="X8" s="8"/>
      <c r="Y8" s="11"/>
      <c r="Z8" s="11">
        <f>(Z7+M8)</f>
        <v>1090.1884183348209</v>
      </c>
      <c r="AA8" s="32">
        <f aca="true" t="shared" si="0" ref="AA8:AA69">IF(F8=0,"0",(10*(IF(L8="0",K8,L8))/LOG(F8*1000)))</f>
        <v>1090.1884183348209</v>
      </c>
      <c r="AB8" s="18">
        <f>(P8+Q8/60+R8/3600)*PI()/180</f>
        <v>0.14253522224620357</v>
      </c>
      <c r="AC8" s="18">
        <f>(T8+U8/60+V8/3600)*PI()/180</f>
        <v>0.8237954069413236</v>
      </c>
      <c r="AD8" s="11">
        <f>COS(AC8)*$J$1</f>
        <v>4325.457684560993</v>
      </c>
      <c r="AE8" s="11">
        <f>SIN(AB8)*AD8</f>
        <v>614.4445913938767</v>
      </c>
      <c r="AF8" s="11">
        <f>COS(AB8)*AD8</f>
        <v>4281.59339791094</v>
      </c>
      <c r="AG8" s="11">
        <f>SIN(AC8)*$J$1</f>
        <v>4671.069393191175</v>
      </c>
      <c r="AH8" s="11">
        <f>SQRT((AE8-$AE$2)^2+(AF8-$AF$2)^2+(AG8-$AG$2)^2)</f>
        <v>596.8905678056509</v>
      </c>
      <c r="AI8" s="11">
        <f>ASIN(AH8/2/$J$1)*360/PI()</f>
        <v>5.373984741939773</v>
      </c>
    </row>
    <row r="9" spans="1:35" s="9" customFormat="1" ht="10.5" customHeight="1">
      <c r="A9" s="8">
        <f aca="true" t="shared" si="1" ref="A9:A72">A8+1</f>
        <v>2</v>
      </c>
      <c r="B9" s="1">
        <v>531</v>
      </c>
      <c r="C9" s="1" t="s">
        <v>169</v>
      </c>
      <c r="D9" s="1" t="s">
        <v>170</v>
      </c>
      <c r="E9" s="1" t="s">
        <v>253</v>
      </c>
      <c r="F9" s="1">
        <v>300</v>
      </c>
      <c r="G9" s="1" t="s">
        <v>348</v>
      </c>
      <c r="H9" s="33">
        <v>38374</v>
      </c>
      <c r="I9" s="35" t="s">
        <v>349</v>
      </c>
      <c r="J9" s="35">
        <v>23</v>
      </c>
      <c r="K9" s="49"/>
      <c r="L9" s="32">
        <f aca="true" t="shared" si="2" ref="L9:L70">IF(AG9=0,"0",$J$1*2*PI()/360*AI9)</f>
        <v>1824.8441188156285</v>
      </c>
      <c r="M9" s="32">
        <f aca="true" t="shared" si="3" ref="M9:M70">IF(AND(AA9&gt;=200,F9&gt;0),AA9,"200")</f>
        <v>3331.7577500099183</v>
      </c>
      <c r="N9" s="11"/>
      <c r="O9" s="11"/>
      <c r="P9" s="2">
        <v>7</v>
      </c>
      <c r="Q9" s="3">
        <v>19</v>
      </c>
      <c r="R9" s="4"/>
      <c r="S9" s="10"/>
      <c r="T9" s="2">
        <v>35</v>
      </c>
      <c r="U9" s="3">
        <v>49</v>
      </c>
      <c r="V9" s="4"/>
      <c r="W9" s="8"/>
      <c r="X9" s="8"/>
      <c r="Y9" s="11"/>
      <c r="Z9" s="11">
        <f aca="true" t="shared" si="4" ref="Z9:Z72">(Z8+M9)</f>
        <v>4421.946168344739</v>
      </c>
      <c r="AA9" s="32">
        <f t="shared" si="0"/>
        <v>3331.7577500099183</v>
      </c>
      <c r="AB9" s="18">
        <f aca="true" t="shared" si="5" ref="AB9:AB70">(P9+Q9/60+R9/3600)*PI()/180</f>
        <v>0.12769992360425178</v>
      </c>
      <c r="AC9" s="18">
        <f aca="true" t="shared" si="6" ref="AC9:AC70">(T9+U9/60+V9/3600)*PI()/180</f>
        <v>0.6251187604226357</v>
      </c>
      <c r="AD9" s="11">
        <f aca="true" t="shared" si="7" ref="AD9:AD70">COS(AC9)*$J$1</f>
        <v>5162.3091648145755</v>
      </c>
      <c r="AE9" s="11">
        <f aca="true" t="shared" si="8" ref="AE9:AE70">SIN(AB9)*AD9</f>
        <v>657.4362488493516</v>
      </c>
      <c r="AF9" s="11">
        <f aca="true" t="shared" si="9" ref="AF9:AF70">COS(AB9)*AD9</f>
        <v>5120.2747476895665</v>
      </c>
      <c r="AG9" s="11">
        <f aca="true" t="shared" si="10" ref="AG9:AG70">SIN(AC9)*$J$1</f>
        <v>3725.4580314112454</v>
      </c>
      <c r="AH9" s="11">
        <f aca="true" t="shared" si="11" ref="AH9:AH70">SQRT((AE9-$AE$2)^2+(AF9-$AF$2)^2+(AG9-$AG$2)^2)</f>
        <v>1818.603038579024</v>
      </c>
      <c r="AI9" s="11">
        <f aca="true" t="shared" si="12" ref="AI9:AI70">ASIN(AH9/2/$J$1)*360/PI()</f>
        <v>16.423597069340655</v>
      </c>
    </row>
    <row r="10" spans="1:35" ht="10.5" customHeight="1">
      <c r="A10" s="8">
        <f t="shared" si="1"/>
        <v>3</v>
      </c>
      <c r="B10" s="1">
        <v>540</v>
      </c>
      <c r="C10" s="1" t="s">
        <v>12</v>
      </c>
      <c r="D10" s="1" t="s">
        <v>95</v>
      </c>
      <c r="E10" s="1" t="s">
        <v>13</v>
      </c>
      <c r="F10" s="1">
        <v>150</v>
      </c>
      <c r="G10" s="1" t="s">
        <v>351</v>
      </c>
      <c r="H10" s="33">
        <v>38374</v>
      </c>
      <c r="I10" s="35" t="s">
        <v>352</v>
      </c>
      <c r="J10" s="35">
        <v>46</v>
      </c>
      <c r="K10" s="49"/>
      <c r="L10" s="32">
        <f t="shared" si="2"/>
        <v>157.87200495863686</v>
      </c>
      <c r="M10" s="32">
        <f t="shared" si="3"/>
        <v>305.0023599998096</v>
      </c>
      <c r="N10" s="11"/>
      <c r="O10" s="11"/>
      <c r="P10" s="2">
        <v>4</v>
      </c>
      <c r="Q10" s="3">
        <v>35</v>
      </c>
      <c r="R10" s="4"/>
      <c r="S10" s="10"/>
      <c r="T10" s="2">
        <v>50</v>
      </c>
      <c r="U10" s="3">
        <v>45</v>
      </c>
      <c r="V10" s="4"/>
      <c r="X10" s="8"/>
      <c r="Z10" s="11">
        <f t="shared" si="4"/>
        <v>4726.948528344548</v>
      </c>
      <c r="AA10" s="32">
        <f t="shared" si="0"/>
        <v>305.0023599998096</v>
      </c>
      <c r="AB10" s="18">
        <f t="shared" si="5"/>
        <v>0.07999425738307343</v>
      </c>
      <c r="AC10" s="18">
        <f t="shared" si="6"/>
        <v>0.8857545953871222</v>
      </c>
      <c r="AD10" s="11">
        <f t="shared" si="7"/>
        <v>4027.9272224522483</v>
      </c>
      <c r="AE10" s="11">
        <f t="shared" si="8"/>
        <v>321.8675144432466</v>
      </c>
      <c r="AF10" s="11">
        <f t="shared" si="9"/>
        <v>4015.0465766312113</v>
      </c>
      <c r="AG10" s="11">
        <f t="shared" si="10"/>
        <v>4929.936687987304</v>
      </c>
      <c r="AH10" s="11">
        <f t="shared" si="11"/>
        <v>157.86795975352484</v>
      </c>
      <c r="AI10" s="11">
        <f t="shared" si="12"/>
        <v>1.4208480446277318</v>
      </c>
    </row>
    <row r="11" spans="1:35" ht="12.75" customHeight="1">
      <c r="A11" s="8">
        <f t="shared" si="1"/>
        <v>4</v>
      </c>
      <c r="B11" s="1">
        <v>540</v>
      </c>
      <c r="C11" s="1" t="s">
        <v>168</v>
      </c>
      <c r="D11" s="1" t="s">
        <v>109</v>
      </c>
      <c r="E11" s="1" t="s">
        <v>159</v>
      </c>
      <c r="F11" s="1">
        <v>2000</v>
      </c>
      <c r="G11" s="1" t="s">
        <v>353</v>
      </c>
      <c r="H11" s="33">
        <v>38378</v>
      </c>
      <c r="I11" s="35" t="s">
        <v>355</v>
      </c>
      <c r="J11" s="35">
        <v>23</v>
      </c>
      <c r="K11" s="49"/>
      <c r="L11" s="32">
        <f t="shared" si="2"/>
        <v>1171.3576723972947</v>
      </c>
      <c r="M11" s="32">
        <f t="shared" si="3"/>
        <v>1858.9939632145188</v>
      </c>
      <c r="N11" s="11"/>
      <c r="O11" s="11"/>
      <c r="P11" s="2">
        <v>19</v>
      </c>
      <c r="Q11" s="3">
        <v>2</v>
      </c>
      <c r="R11" s="4"/>
      <c r="S11" s="10"/>
      <c r="T11" s="2">
        <v>46</v>
      </c>
      <c r="U11" s="3">
        <v>52</v>
      </c>
      <c r="V11" s="4"/>
      <c r="X11" s="8"/>
      <c r="Z11" s="11">
        <f t="shared" si="4"/>
        <v>6585.942491559067</v>
      </c>
      <c r="AA11" s="32">
        <f t="shared" si="0"/>
        <v>1858.9939632145188</v>
      </c>
      <c r="AB11" s="18">
        <f t="shared" si="5"/>
        <v>0.33219433429625406</v>
      </c>
      <c r="AC11" s="18">
        <f t="shared" si="6"/>
        <v>0.8179776427680091</v>
      </c>
      <c r="AD11" s="11">
        <f t="shared" si="7"/>
        <v>4352.5595110953955</v>
      </c>
      <c r="AE11" s="11">
        <f t="shared" si="8"/>
        <v>1419.4487849642894</v>
      </c>
      <c r="AF11" s="11">
        <f t="shared" si="9"/>
        <v>4114.600763681744</v>
      </c>
      <c r="AG11" s="11">
        <f t="shared" si="10"/>
        <v>4645.825993223178</v>
      </c>
      <c r="AH11" s="11">
        <f t="shared" si="11"/>
        <v>1169.706040339757</v>
      </c>
      <c r="AI11" s="11">
        <f t="shared" si="12"/>
        <v>10.542219051575652</v>
      </c>
    </row>
    <row r="12" spans="1:35" ht="12.75" customHeight="1">
      <c r="A12" s="8">
        <f t="shared" si="1"/>
        <v>5</v>
      </c>
      <c r="B12" s="1">
        <v>540</v>
      </c>
      <c r="C12" s="1" t="s">
        <v>680</v>
      </c>
      <c r="D12" s="1" t="s">
        <v>670</v>
      </c>
      <c r="E12" s="1" t="s">
        <v>681</v>
      </c>
      <c r="F12" s="1">
        <v>600</v>
      </c>
      <c r="G12" s="1" t="s">
        <v>348</v>
      </c>
      <c r="H12" s="33">
        <v>38374</v>
      </c>
      <c r="I12" s="35" t="s">
        <v>356</v>
      </c>
      <c r="J12" s="35">
        <v>22</v>
      </c>
      <c r="K12" s="49"/>
      <c r="L12" s="32">
        <f t="shared" si="2"/>
        <v>4318.833676610886</v>
      </c>
      <c r="M12" s="32">
        <f t="shared" si="3"/>
        <v>7474.421297511265</v>
      </c>
      <c r="N12" s="11"/>
      <c r="O12" s="11"/>
      <c r="P12" s="2">
        <v>47</v>
      </c>
      <c r="Q12" s="3">
        <v>50</v>
      </c>
      <c r="R12" s="4"/>
      <c r="S12" s="10"/>
      <c r="T12" s="2">
        <v>29</v>
      </c>
      <c r="U12" s="3">
        <v>19</v>
      </c>
      <c r="V12" s="4"/>
      <c r="X12" s="8"/>
      <c r="Z12" s="11">
        <f t="shared" si="4"/>
        <v>14060.363789070332</v>
      </c>
      <c r="AA12" s="32">
        <f t="shared" si="0"/>
        <v>7474.421297511265</v>
      </c>
      <c r="AB12" s="18">
        <f t="shared" si="5"/>
        <v>0.834849158870621</v>
      </c>
      <c r="AC12" s="18">
        <f t="shared" si="6"/>
        <v>0.5116723590430042</v>
      </c>
      <c r="AD12" s="11">
        <f t="shared" si="7"/>
        <v>5550.858918374284</v>
      </c>
      <c r="AE12" s="11">
        <f t="shared" si="8"/>
        <v>4114.270330855928</v>
      </c>
      <c r="AF12" s="11">
        <f t="shared" si="9"/>
        <v>3726.233269178673</v>
      </c>
      <c r="AG12" s="11">
        <f t="shared" si="10"/>
        <v>3117.120261593989</v>
      </c>
      <c r="AH12" s="11">
        <f t="shared" si="11"/>
        <v>4236.490203778957</v>
      </c>
      <c r="AI12" s="11">
        <f t="shared" si="12"/>
        <v>38.869503089497975</v>
      </c>
    </row>
    <row r="13" spans="1:35" ht="12.75" customHeight="1">
      <c r="A13" s="8">
        <f t="shared" si="1"/>
        <v>6</v>
      </c>
      <c r="B13" s="1">
        <v>549</v>
      </c>
      <c r="C13" s="1" t="s">
        <v>41</v>
      </c>
      <c r="D13" s="1" t="s">
        <v>96</v>
      </c>
      <c r="E13" s="1" t="s">
        <v>72</v>
      </c>
      <c r="F13" s="1">
        <v>100</v>
      </c>
      <c r="G13" s="1" t="s">
        <v>357</v>
      </c>
      <c r="H13" s="33">
        <v>38374</v>
      </c>
      <c r="I13" s="35" t="s">
        <v>358</v>
      </c>
      <c r="J13" s="36">
        <v>45</v>
      </c>
      <c r="K13" s="49"/>
      <c r="L13" s="32">
        <f t="shared" si="2"/>
        <v>183.13068870368767</v>
      </c>
      <c r="M13" s="32">
        <f t="shared" si="3"/>
        <v>366.26137740737533</v>
      </c>
      <c r="N13" s="11"/>
      <c r="O13" s="11"/>
      <c r="P13" s="2">
        <v>7</v>
      </c>
      <c r="Q13" s="3">
        <v>32</v>
      </c>
      <c r="R13" s="4"/>
      <c r="S13" s="10"/>
      <c r="T13" s="2">
        <v>51</v>
      </c>
      <c r="U13" s="3">
        <v>45</v>
      </c>
      <c r="V13" s="4"/>
      <c r="X13" s="8"/>
      <c r="Z13" s="11">
        <f t="shared" si="4"/>
        <v>14426.625166477708</v>
      </c>
      <c r="AA13" s="32">
        <f t="shared" si="0"/>
        <v>366.26137740737533</v>
      </c>
      <c r="AB13" s="18">
        <f t="shared" si="5"/>
        <v>0.13148147031690616</v>
      </c>
      <c r="AC13" s="18">
        <f t="shared" si="6"/>
        <v>0.9032078879070654</v>
      </c>
      <c r="AD13" s="11">
        <f t="shared" si="7"/>
        <v>3941.2744908377354</v>
      </c>
      <c r="AE13" s="11">
        <f t="shared" si="8"/>
        <v>516.7127887239592</v>
      </c>
      <c r="AF13" s="11">
        <f t="shared" si="9"/>
        <v>3907.256391139102</v>
      </c>
      <c r="AG13" s="11">
        <f t="shared" si="10"/>
        <v>4999.4828577370745</v>
      </c>
      <c r="AH13" s="11">
        <f t="shared" si="11"/>
        <v>183.12437466256344</v>
      </c>
      <c r="AI13" s="11">
        <f t="shared" si="12"/>
        <v>1.648176198333189</v>
      </c>
    </row>
    <row r="14" spans="1:35" ht="12.75" customHeight="1">
      <c r="A14" s="8">
        <f t="shared" si="1"/>
        <v>7</v>
      </c>
      <c r="B14" s="1">
        <v>549</v>
      </c>
      <c r="C14" s="1" t="s">
        <v>254</v>
      </c>
      <c r="D14" s="1" t="s">
        <v>161</v>
      </c>
      <c r="E14" s="1" t="s">
        <v>255</v>
      </c>
      <c r="F14" s="1">
        <v>4</v>
      </c>
      <c r="G14" s="1" t="s">
        <v>359</v>
      </c>
      <c r="H14" s="33">
        <v>38374</v>
      </c>
      <c r="I14" s="35" t="s">
        <v>360</v>
      </c>
      <c r="J14" s="36">
        <v>34</v>
      </c>
      <c r="K14" s="49"/>
      <c r="L14" s="32">
        <f t="shared" si="2"/>
        <v>830.7120426702669</v>
      </c>
      <c r="M14" s="32">
        <f t="shared" si="3"/>
        <v>2306.2137906370917</v>
      </c>
      <c r="N14" s="11"/>
      <c r="O14" s="11"/>
      <c r="P14" s="2">
        <v>-7</v>
      </c>
      <c r="Q14" s="3">
        <v>-1</v>
      </c>
      <c r="R14" s="4"/>
      <c r="S14" s="10"/>
      <c r="T14" s="2">
        <v>54</v>
      </c>
      <c r="U14" s="3">
        <v>22</v>
      </c>
      <c r="V14" s="4"/>
      <c r="X14" s="8"/>
      <c r="Z14" s="11">
        <f t="shared" si="4"/>
        <v>16732.8389571148</v>
      </c>
      <c r="AA14" s="32">
        <f t="shared" si="0"/>
        <v>2306.2137906370917</v>
      </c>
      <c r="AB14" s="18">
        <f t="shared" si="5"/>
        <v>-0.12246393584826878</v>
      </c>
      <c r="AC14" s="18">
        <f t="shared" si="6"/>
        <v>0.9488773366675839</v>
      </c>
      <c r="AD14" s="11">
        <f t="shared" si="7"/>
        <v>3708.920784486874</v>
      </c>
      <c r="AE14" s="11">
        <f t="shared" si="8"/>
        <v>-453.07456111395845</v>
      </c>
      <c r="AF14" s="11">
        <f t="shared" si="9"/>
        <v>3681.1434130810662</v>
      </c>
      <c r="AG14" s="11">
        <f t="shared" si="10"/>
        <v>5174.20332721245</v>
      </c>
      <c r="AH14" s="11">
        <f t="shared" si="11"/>
        <v>830.1228089446315</v>
      </c>
      <c r="AI14" s="11">
        <f t="shared" si="12"/>
        <v>7.476408384032402</v>
      </c>
    </row>
    <row r="15" spans="1:35" ht="12.75" customHeight="1">
      <c r="A15" s="8">
        <f t="shared" si="1"/>
        <v>8</v>
      </c>
      <c r="B15" s="1">
        <v>549</v>
      </c>
      <c r="C15" s="1"/>
      <c r="D15" s="1"/>
      <c r="E15" s="1"/>
      <c r="F15" s="1"/>
      <c r="G15" s="1" t="s">
        <v>353</v>
      </c>
      <c r="H15" s="33">
        <v>38377</v>
      </c>
      <c r="I15" s="35" t="s">
        <v>232</v>
      </c>
      <c r="J15" s="36">
        <v>23</v>
      </c>
      <c r="K15" s="49"/>
      <c r="L15" s="32" t="str">
        <f t="shared" si="2"/>
        <v>0</v>
      </c>
      <c r="M15" s="32" t="str">
        <f t="shared" si="3"/>
        <v>200</v>
      </c>
      <c r="N15" s="11"/>
      <c r="O15" s="11"/>
      <c r="P15" s="2"/>
      <c r="Q15" s="3"/>
      <c r="R15" s="4"/>
      <c r="S15" s="10"/>
      <c r="T15" s="2"/>
      <c r="U15" s="3"/>
      <c r="V15" s="4"/>
      <c r="X15" s="8"/>
      <c r="Z15" s="11">
        <f t="shared" si="4"/>
        <v>16932.8389571148</v>
      </c>
      <c r="AA15" s="32" t="str">
        <f t="shared" si="0"/>
        <v>0</v>
      </c>
      <c r="AB15" s="18">
        <f t="shared" si="5"/>
        <v>0</v>
      </c>
      <c r="AC15" s="18">
        <f t="shared" si="6"/>
        <v>0</v>
      </c>
      <c r="AD15" s="11">
        <f t="shared" si="7"/>
        <v>6366.197723675814</v>
      </c>
      <c r="AE15" s="11">
        <f t="shared" si="8"/>
        <v>0</v>
      </c>
      <c r="AF15" s="11">
        <f t="shared" si="9"/>
        <v>6366.197723675814</v>
      </c>
      <c r="AG15" s="11">
        <f t="shared" si="10"/>
        <v>0</v>
      </c>
      <c r="AH15" s="11">
        <f t="shared" si="11"/>
        <v>5613.3037629115015</v>
      </c>
      <c r="AI15" s="11">
        <f t="shared" si="12"/>
        <v>52.318532557197315</v>
      </c>
    </row>
    <row r="16" spans="1:35" ht="12.75">
      <c r="A16" s="8">
        <f t="shared" si="1"/>
        <v>9</v>
      </c>
      <c r="B16" s="1">
        <v>558</v>
      </c>
      <c r="C16" s="1" t="s">
        <v>135</v>
      </c>
      <c r="D16" s="1" t="s">
        <v>133</v>
      </c>
      <c r="E16" s="1" t="s">
        <v>136</v>
      </c>
      <c r="F16" s="1">
        <v>300</v>
      </c>
      <c r="G16" s="1" t="s">
        <v>365</v>
      </c>
      <c r="H16" s="33">
        <v>38374</v>
      </c>
      <c r="I16" s="35" t="s">
        <v>363</v>
      </c>
      <c r="J16" s="35">
        <v>22</v>
      </c>
      <c r="K16" s="49"/>
      <c r="L16" s="32">
        <f t="shared" si="2"/>
        <v>727.4311291704757</v>
      </c>
      <c r="M16" s="32">
        <f t="shared" si="3"/>
        <v>1328.126757361168</v>
      </c>
      <c r="N16" s="11"/>
      <c r="O16" s="11"/>
      <c r="P16" s="2">
        <v>8</v>
      </c>
      <c r="Q16" s="3">
        <v>53</v>
      </c>
      <c r="R16" s="4"/>
      <c r="S16" s="10"/>
      <c r="T16" s="2">
        <v>46</v>
      </c>
      <c r="U16" s="3">
        <v>8</v>
      </c>
      <c r="V16" s="4"/>
      <c r="X16" s="8"/>
      <c r="Z16" s="11">
        <f t="shared" si="4"/>
        <v>18260.96571447597</v>
      </c>
      <c r="AA16" s="32">
        <f t="shared" si="0"/>
        <v>1328.126757361168</v>
      </c>
      <c r="AB16" s="18">
        <f t="shared" si="5"/>
        <v>0.15504341521882958</v>
      </c>
      <c r="AC16" s="18">
        <f t="shared" si="6"/>
        <v>0.8051785615867173</v>
      </c>
      <c r="AD16" s="11">
        <f t="shared" si="7"/>
        <v>4411.66368604567</v>
      </c>
      <c r="AE16" s="11">
        <f t="shared" si="8"/>
        <v>681.26231440166</v>
      </c>
      <c r="AF16" s="11">
        <f t="shared" si="9"/>
        <v>4358.7450186665155</v>
      </c>
      <c r="AG16" s="11">
        <f t="shared" si="10"/>
        <v>4589.738225450449</v>
      </c>
      <c r="AH16" s="11">
        <f t="shared" si="11"/>
        <v>727.0354590282852</v>
      </c>
      <c r="AI16" s="11">
        <f t="shared" si="12"/>
        <v>6.546880162534282</v>
      </c>
    </row>
    <row r="17" spans="1:35" ht="12.75">
      <c r="A17" s="8">
        <f t="shared" si="1"/>
        <v>10</v>
      </c>
      <c r="B17" s="1">
        <v>558</v>
      </c>
      <c r="C17" s="1" t="s">
        <v>256</v>
      </c>
      <c r="D17" s="1" t="s">
        <v>99</v>
      </c>
      <c r="E17" s="1" t="s">
        <v>330</v>
      </c>
      <c r="F17" s="1">
        <v>1</v>
      </c>
      <c r="G17" s="1" t="s">
        <v>361</v>
      </c>
      <c r="H17" s="33">
        <v>38374</v>
      </c>
      <c r="I17" s="35" t="s">
        <v>362</v>
      </c>
      <c r="J17" s="35">
        <v>33</v>
      </c>
      <c r="K17" s="49"/>
      <c r="L17" s="32">
        <f t="shared" si="2"/>
        <v>353.13742023198756</v>
      </c>
      <c r="M17" s="32">
        <f t="shared" si="3"/>
        <v>1177.1247341066253</v>
      </c>
      <c r="N17" s="11"/>
      <c r="O17" s="11"/>
      <c r="P17" s="2">
        <v>0</v>
      </c>
      <c r="Q17" s="3">
        <v>-6</v>
      </c>
      <c r="R17" s="4"/>
      <c r="S17" s="10"/>
      <c r="T17" s="2">
        <v>51</v>
      </c>
      <c r="U17" s="3">
        <v>31</v>
      </c>
      <c r="V17" s="4"/>
      <c r="X17" s="8"/>
      <c r="Z17" s="11">
        <f t="shared" si="4"/>
        <v>19438.090448582596</v>
      </c>
      <c r="AA17" s="32">
        <f t="shared" si="0"/>
        <v>1177.1247341066253</v>
      </c>
      <c r="AB17" s="18">
        <f t="shared" si="5"/>
        <v>-0.0017453292519943296</v>
      </c>
      <c r="AC17" s="18">
        <f t="shared" si="6"/>
        <v>0.8991354529857454</v>
      </c>
      <c r="AD17" s="11">
        <f t="shared" si="7"/>
        <v>3961.6018207045154</v>
      </c>
      <c r="AE17" s="11">
        <f t="shared" si="8"/>
        <v>-6.914296032069977</v>
      </c>
      <c r="AF17" s="11">
        <f t="shared" si="9"/>
        <v>3961.595786841423</v>
      </c>
      <c r="AG17" s="11">
        <f t="shared" si="10"/>
        <v>4983.390860761956</v>
      </c>
      <c r="AH17" s="11">
        <f t="shared" si="11"/>
        <v>353.0921468405869</v>
      </c>
      <c r="AI17" s="11">
        <f t="shared" si="12"/>
        <v>3.178236782087888</v>
      </c>
    </row>
    <row r="18" spans="1:35" ht="12.75">
      <c r="A18" s="8">
        <f t="shared" si="1"/>
        <v>11</v>
      </c>
      <c r="B18" s="1">
        <v>558</v>
      </c>
      <c r="C18" s="1" t="s">
        <v>14</v>
      </c>
      <c r="D18" s="1" t="s">
        <v>103</v>
      </c>
      <c r="E18" s="1" t="s">
        <v>74</v>
      </c>
      <c r="F18" s="1">
        <v>50</v>
      </c>
      <c r="G18" s="1" t="s">
        <v>366</v>
      </c>
      <c r="H18" s="33">
        <v>38377</v>
      </c>
      <c r="I18" s="35" t="s">
        <v>364</v>
      </c>
      <c r="J18" s="35">
        <v>22</v>
      </c>
      <c r="K18" s="49"/>
      <c r="L18" s="32">
        <f t="shared" si="2"/>
        <v>1486.014054942594</v>
      </c>
      <c r="M18" s="32">
        <f t="shared" si="3"/>
        <v>3162.425070965255</v>
      </c>
      <c r="N18" s="11"/>
      <c r="O18" s="11"/>
      <c r="P18" s="2">
        <v>0</v>
      </c>
      <c r="Q18" s="3">
        <v>-19</v>
      </c>
      <c r="R18" s="4"/>
      <c r="S18" s="10"/>
      <c r="T18" s="2">
        <v>39</v>
      </c>
      <c r="U18" s="3">
        <v>17</v>
      </c>
      <c r="V18" s="4"/>
      <c r="X18" s="8"/>
      <c r="Z18" s="11">
        <f t="shared" si="4"/>
        <v>22600.51551954785</v>
      </c>
      <c r="AA18" s="32">
        <f t="shared" si="0"/>
        <v>3162.425070965255</v>
      </c>
      <c r="AB18" s="18">
        <f t="shared" si="5"/>
        <v>-0.0055268759646487095</v>
      </c>
      <c r="AC18" s="18">
        <f t="shared" si="6"/>
        <v>0.6856235078251057</v>
      </c>
      <c r="AD18" s="11">
        <f t="shared" si="7"/>
        <v>4927.5925007482165</v>
      </c>
      <c r="AE18" s="11">
        <f t="shared" si="8"/>
        <v>-27.234053905281357</v>
      </c>
      <c r="AF18" s="11">
        <f t="shared" si="9"/>
        <v>4927.5172409376655</v>
      </c>
      <c r="AG18" s="11">
        <f t="shared" si="10"/>
        <v>4030.794661540706</v>
      </c>
      <c r="AH18" s="11">
        <f t="shared" si="11"/>
        <v>1482.6427233433924</v>
      </c>
      <c r="AI18" s="11">
        <f t="shared" si="12"/>
        <v>13.374126494483345</v>
      </c>
    </row>
    <row r="19" spans="1:35" ht="12.75">
      <c r="A19" s="8">
        <f t="shared" si="1"/>
        <v>12</v>
      </c>
      <c r="B19" s="1">
        <v>567</v>
      </c>
      <c r="C19" s="1" t="s">
        <v>160</v>
      </c>
      <c r="D19" s="1" t="s">
        <v>161</v>
      </c>
      <c r="E19" s="1" t="s">
        <v>162</v>
      </c>
      <c r="F19" s="1">
        <v>500</v>
      </c>
      <c r="G19" s="1" t="s">
        <v>367</v>
      </c>
      <c r="H19" s="33">
        <v>38374</v>
      </c>
      <c r="I19" s="35" t="s">
        <v>368</v>
      </c>
      <c r="J19" s="35">
        <v>34</v>
      </c>
      <c r="K19" s="49"/>
      <c r="L19" s="32">
        <f t="shared" si="2"/>
        <v>836.685552182065</v>
      </c>
      <c r="M19" s="32">
        <f t="shared" si="3"/>
        <v>1468.134683189206</v>
      </c>
      <c r="N19" s="11"/>
      <c r="O19" s="11"/>
      <c r="P19" s="5">
        <v>-7</v>
      </c>
      <c r="Q19" s="6">
        <v>-22</v>
      </c>
      <c r="R19" s="7"/>
      <c r="T19" s="5">
        <v>53</v>
      </c>
      <c r="U19" s="6">
        <v>17</v>
      </c>
      <c r="V19" s="7"/>
      <c r="X19" s="8"/>
      <c r="Z19" s="11">
        <f t="shared" si="4"/>
        <v>24068.65020273706</v>
      </c>
      <c r="AA19" s="32">
        <f t="shared" si="0"/>
        <v>1468.134683189206</v>
      </c>
      <c r="AB19" s="18">
        <f t="shared" si="5"/>
        <v>-0.12857258823024895</v>
      </c>
      <c r="AC19" s="18">
        <f t="shared" si="6"/>
        <v>0.9299696031043119</v>
      </c>
      <c r="AD19" s="11">
        <f t="shared" si="7"/>
        <v>3806.0844590126962</v>
      </c>
      <c r="AE19" s="11">
        <f t="shared" si="8"/>
        <v>-488.01098797107977</v>
      </c>
      <c r="AF19" s="11">
        <f t="shared" si="9"/>
        <v>3774.6687516598668</v>
      </c>
      <c r="AG19" s="11">
        <f t="shared" si="10"/>
        <v>5103.155352112764</v>
      </c>
      <c r="AH19" s="11">
        <f t="shared" si="11"/>
        <v>836.0835174428523</v>
      </c>
      <c r="AI19" s="11">
        <f t="shared" si="12"/>
        <v>7.530169969638584</v>
      </c>
    </row>
    <row r="20" spans="1:35" ht="12.75">
      <c r="A20" s="8">
        <f t="shared" si="1"/>
        <v>13</v>
      </c>
      <c r="B20" s="1">
        <v>567</v>
      </c>
      <c r="C20" s="1" t="s">
        <v>82</v>
      </c>
      <c r="D20" s="1" t="s">
        <v>100</v>
      </c>
      <c r="E20" s="1" t="s">
        <v>257</v>
      </c>
      <c r="F20" s="1">
        <v>20</v>
      </c>
      <c r="G20" s="1" t="s">
        <v>365</v>
      </c>
      <c r="H20" s="33">
        <v>38374</v>
      </c>
      <c r="I20" s="35" t="s">
        <v>370</v>
      </c>
      <c r="J20" s="35">
        <v>22</v>
      </c>
      <c r="K20" s="49"/>
      <c r="L20" s="32">
        <f t="shared" si="2"/>
        <v>976.7929847111732</v>
      </c>
      <c r="M20" s="32">
        <f t="shared" si="3"/>
        <v>2271.0675947294308</v>
      </c>
      <c r="N20" s="11" t="s">
        <v>206</v>
      </c>
      <c r="O20" s="11"/>
      <c r="P20" s="5">
        <v>11</v>
      </c>
      <c r="Q20" s="6">
        <v>31</v>
      </c>
      <c r="R20" s="7"/>
      <c r="T20" s="5">
        <v>44</v>
      </c>
      <c r="U20" s="6">
        <v>31</v>
      </c>
      <c r="V20" s="7"/>
      <c r="X20" s="8"/>
      <c r="Z20" s="11">
        <f t="shared" si="4"/>
        <v>26339.71779746649</v>
      </c>
      <c r="AA20" s="32">
        <f t="shared" si="0"/>
        <v>2271.0675947294308</v>
      </c>
      <c r="AB20" s="18">
        <f t="shared" si="5"/>
        <v>0.20100375218801364</v>
      </c>
      <c r="AC20" s="18">
        <f t="shared" si="6"/>
        <v>0.7769624053461422</v>
      </c>
      <c r="AD20" s="11">
        <f t="shared" si="7"/>
        <v>4539.395213607793</v>
      </c>
      <c r="AE20" s="11">
        <f t="shared" si="8"/>
        <v>906.3037569199095</v>
      </c>
      <c r="AF20" s="11">
        <f t="shared" si="9"/>
        <v>4448.002068965144</v>
      </c>
      <c r="AG20" s="11">
        <f t="shared" si="10"/>
        <v>4463.447608251918</v>
      </c>
      <c r="AH20" s="11">
        <f t="shared" si="11"/>
        <v>975.8351108888776</v>
      </c>
      <c r="AI20" s="11">
        <f t="shared" si="12"/>
        <v>8.791136862400558</v>
      </c>
    </row>
    <row r="21" spans="1:35" ht="12.75">
      <c r="A21" s="8">
        <f t="shared" si="1"/>
        <v>14</v>
      </c>
      <c r="B21" s="1">
        <v>567</v>
      </c>
      <c r="C21" s="1"/>
      <c r="D21" s="1"/>
      <c r="E21" s="1"/>
      <c r="F21" s="1"/>
      <c r="G21" s="1" t="s">
        <v>369</v>
      </c>
      <c r="H21" s="33">
        <v>38374</v>
      </c>
      <c r="I21" s="35" t="s">
        <v>370</v>
      </c>
      <c r="J21" s="35">
        <v>22</v>
      </c>
      <c r="K21" s="49"/>
      <c r="L21" s="32" t="str">
        <f t="shared" si="2"/>
        <v>0</v>
      </c>
      <c r="M21" s="32" t="str">
        <f t="shared" si="3"/>
        <v>200</v>
      </c>
      <c r="N21" s="11"/>
      <c r="O21" s="11"/>
      <c r="P21" s="5"/>
      <c r="Q21" s="6"/>
      <c r="R21" s="7"/>
      <c r="T21" s="5"/>
      <c r="U21" s="6"/>
      <c r="V21" s="7"/>
      <c r="X21" s="8"/>
      <c r="Z21" s="11">
        <f t="shared" si="4"/>
        <v>26539.71779746649</v>
      </c>
      <c r="AA21" s="32" t="str">
        <f t="shared" si="0"/>
        <v>0</v>
      </c>
      <c r="AB21" s="18">
        <f t="shared" si="5"/>
        <v>0</v>
      </c>
      <c r="AC21" s="18">
        <f t="shared" si="6"/>
        <v>0</v>
      </c>
      <c r="AD21" s="11">
        <f t="shared" si="7"/>
        <v>6366.197723675814</v>
      </c>
      <c r="AE21" s="11">
        <f t="shared" si="8"/>
        <v>0</v>
      </c>
      <c r="AF21" s="11">
        <f t="shared" si="9"/>
        <v>6366.197723675814</v>
      </c>
      <c r="AG21" s="11">
        <f t="shared" si="10"/>
        <v>0</v>
      </c>
      <c r="AH21" s="11">
        <f t="shared" si="11"/>
        <v>5613.3037629115015</v>
      </c>
      <c r="AI21" s="11">
        <f t="shared" si="12"/>
        <v>52.318532557197315</v>
      </c>
    </row>
    <row r="22" spans="1:35" ht="12.75">
      <c r="A22" s="8">
        <f t="shared" si="1"/>
        <v>15</v>
      </c>
      <c r="B22" s="1">
        <v>576</v>
      </c>
      <c r="C22" s="1" t="s">
        <v>155</v>
      </c>
      <c r="D22" s="1" t="s">
        <v>96</v>
      </c>
      <c r="E22" s="1" t="s">
        <v>313</v>
      </c>
      <c r="F22" s="1">
        <v>100</v>
      </c>
      <c r="G22" s="1" t="s">
        <v>357</v>
      </c>
      <c r="H22" s="33">
        <v>38374</v>
      </c>
      <c r="I22" s="35" t="s">
        <v>375</v>
      </c>
      <c r="J22" s="35">
        <v>23</v>
      </c>
      <c r="K22" s="49"/>
      <c r="L22" s="32">
        <f t="shared" si="2"/>
        <v>449.55220144762364</v>
      </c>
      <c r="M22" s="32">
        <f t="shared" si="3"/>
        <v>899.1044028952472</v>
      </c>
      <c r="N22" s="11"/>
      <c r="O22" s="11"/>
      <c r="P22" s="5">
        <v>8</v>
      </c>
      <c r="Q22" s="6">
        <v>50</v>
      </c>
      <c r="R22" s="7"/>
      <c r="T22" s="5">
        <v>48</v>
      </c>
      <c r="U22" s="6">
        <v>57</v>
      </c>
      <c r="V22" s="7"/>
      <c r="X22" s="8"/>
      <c r="Z22" s="11">
        <f t="shared" si="4"/>
        <v>27438.822200361734</v>
      </c>
      <c r="AA22" s="32">
        <f t="shared" si="0"/>
        <v>899.1044028952472</v>
      </c>
      <c r="AB22" s="18">
        <f t="shared" si="5"/>
        <v>0.15417075059283245</v>
      </c>
      <c r="AC22" s="18">
        <f t="shared" si="6"/>
        <v>0.8543386688512242</v>
      </c>
      <c r="AD22" s="11">
        <f t="shared" si="7"/>
        <v>4180.792737093536</v>
      </c>
      <c r="AE22" s="11">
        <f t="shared" si="8"/>
        <v>642.0056195077105</v>
      </c>
      <c r="AF22" s="11">
        <f t="shared" si="9"/>
        <v>4131.205235164985</v>
      </c>
      <c r="AG22" s="11">
        <f t="shared" si="10"/>
        <v>4800.983810262335</v>
      </c>
      <c r="AH22" s="11">
        <f t="shared" si="11"/>
        <v>449.45880253326635</v>
      </c>
      <c r="AI22" s="11">
        <f t="shared" si="12"/>
        <v>4.045969813028613</v>
      </c>
    </row>
    <row r="23" spans="1:35" ht="12.75">
      <c r="A23" s="8">
        <f t="shared" si="1"/>
        <v>16</v>
      </c>
      <c r="B23" s="1">
        <v>576</v>
      </c>
      <c r="C23" s="1" t="s">
        <v>373</v>
      </c>
      <c r="D23" s="1" t="s">
        <v>295</v>
      </c>
      <c r="E23" s="1" t="s">
        <v>296</v>
      </c>
      <c r="F23" s="1">
        <v>500</v>
      </c>
      <c r="G23" s="1" t="s">
        <v>374</v>
      </c>
      <c r="H23" s="33">
        <v>38374</v>
      </c>
      <c r="I23" s="35" t="s">
        <v>375</v>
      </c>
      <c r="J23" s="35">
        <v>23</v>
      </c>
      <c r="K23" s="49"/>
      <c r="L23" s="32">
        <f t="shared" si="2"/>
        <v>1616.6538360500267</v>
      </c>
      <c r="M23" s="32">
        <f t="shared" si="3"/>
        <v>2836.7474031623397</v>
      </c>
      <c r="N23" s="11" t="s">
        <v>376</v>
      </c>
      <c r="O23" s="11"/>
      <c r="P23" s="5">
        <v>22</v>
      </c>
      <c r="Q23" s="6">
        <v>40</v>
      </c>
      <c r="R23" s="7"/>
      <c r="T23" s="5">
        <v>43</v>
      </c>
      <c r="U23" s="6">
        <v>39</v>
      </c>
      <c r="V23" s="7"/>
      <c r="X23" s="8"/>
      <c r="Z23" s="11">
        <f t="shared" si="4"/>
        <v>30275.569603524073</v>
      </c>
      <c r="AA23" s="32">
        <f t="shared" si="0"/>
        <v>2836.7474031623397</v>
      </c>
      <c r="AB23" s="18">
        <f t="shared" si="5"/>
        <v>0.3956079637853814</v>
      </c>
      <c r="AC23" s="18">
        <f t="shared" si="6"/>
        <v>0.7618362184955249</v>
      </c>
      <c r="AD23" s="11">
        <f t="shared" si="7"/>
        <v>4606.388281190118</v>
      </c>
      <c r="AE23" s="11">
        <f t="shared" si="8"/>
        <v>1775.1604714894095</v>
      </c>
      <c r="AF23" s="11">
        <f t="shared" si="9"/>
        <v>4250.602110001258</v>
      </c>
      <c r="AG23" s="11">
        <f t="shared" si="10"/>
        <v>4394.275874344881</v>
      </c>
      <c r="AH23" s="11">
        <f t="shared" si="11"/>
        <v>1612.3134382341934</v>
      </c>
      <c r="AI23" s="11">
        <f t="shared" si="12"/>
        <v>14.54988452445024</v>
      </c>
    </row>
    <row r="24" spans="1:35" ht="12.75">
      <c r="A24" s="8">
        <f t="shared" si="1"/>
        <v>17</v>
      </c>
      <c r="B24" s="1">
        <v>576</v>
      </c>
      <c r="C24" s="1" t="s">
        <v>14</v>
      </c>
      <c r="D24" s="1" t="s">
        <v>103</v>
      </c>
      <c r="E24" s="1" t="s">
        <v>258</v>
      </c>
      <c r="F24" s="1">
        <v>100</v>
      </c>
      <c r="G24" s="1" t="s">
        <v>366</v>
      </c>
      <c r="H24" s="33">
        <v>38374</v>
      </c>
      <c r="I24" s="35" t="s">
        <v>372</v>
      </c>
      <c r="J24" s="35">
        <v>22</v>
      </c>
      <c r="K24" s="49"/>
      <c r="L24" s="32">
        <f t="shared" si="2"/>
        <v>1214.4693635942842</v>
      </c>
      <c r="M24" s="32">
        <f t="shared" si="3"/>
        <v>2428.9387271885685</v>
      </c>
      <c r="N24" s="11" t="s">
        <v>371</v>
      </c>
      <c r="O24" s="11"/>
      <c r="P24" s="5">
        <v>2</v>
      </c>
      <c r="Q24" s="6">
        <v>12</v>
      </c>
      <c r="R24" s="7"/>
      <c r="T24" s="5">
        <v>41</v>
      </c>
      <c r="U24" s="6">
        <v>23</v>
      </c>
      <c r="V24" s="7"/>
      <c r="X24" s="8"/>
      <c r="Z24" s="11">
        <f t="shared" si="4"/>
        <v>32704.50833071264</v>
      </c>
      <c r="AA24" s="32">
        <f t="shared" si="0"/>
        <v>2428.9387271885685</v>
      </c>
      <c r="AB24" s="18">
        <f t="shared" si="5"/>
        <v>0.038397243543875255</v>
      </c>
      <c r="AC24" s="18">
        <f t="shared" si="6"/>
        <v>0.7222754221169866</v>
      </c>
      <c r="AD24" s="11">
        <f t="shared" si="7"/>
        <v>4776.579833535028</v>
      </c>
      <c r="AE24" s="11">
        <f t="shared" si="8"/>
        <v>183.36243474104046</v>
      </c>
      <c r="AF24" s="11">
        <f t="shared" si="9"/>
        <v>4773.0590949263715</v>
      </c>
      <c r="AG24" s="11">
        <f t="shared" si="10"/>
        <v>4208.652818991084</v>
      </c>
      <c r="AH24" s="11">
        <f t="shared" si="11"/>
        <v>1212.628631275374</v>
      </c>
      <c r="AI24" s="11">
        <f t="shared" si="12"/>
        <v>10.930224272348559</v>
      </c>
    </row>
    <row r="25" spans="1:35" ht="12.75">
      <c r="A25" s="8">
        <f t="shared" si="1"/>
        <v>18</v>
      </c>
      <c r="B25" s="1">
        <v>585</v>
      </c>
      <c r="C25" s="1" t="s">
        <v>73</v>
      </c>
      <c r="D25" s="1" t="s">
        <v>103</v>
      </c>
      <c r="E25" s="1" t="s">
        <v>15</v>
      </c>
      <c r="F25" s="1">
        <v>600</v>
      </c>
      <c r="G25" s="1" t="s">
        <v>377</v>
      </c>
      <c r="H25" s="33">
        <v>38377</v>
      </c>
      <c r="I25" s="35" t="s">
        <v>378</v>
      </c>
      <c r="J25" s="35">
        <v>45</v>
      </c>
      <c r="K25" s="49"/>
      <c r="L25" s="32">
        <f t="shared" si="2"/>
        <v>1461.425485531543</v>
      </c>
      <c r="M25" s="32">
        <f t="shared" si="3"/>
        <v>2529.226775492439</v>
      </c>
      <c r="N25" s="11"/>
      <c r="O25" s="11"/>
      <c r="P25" s="5">
        <v>-3</v>
      </c>
      <c r="Q25" s="6">
        <v>-52</v>
      </c>
      <c r="R25" s="7"/>
      <c r="T25" s="5">
        <v>40</v>
      </c>
      <c r="U25" s="6">
        <v>28</v>
      </c>
      <c r="V25" s="7"/>
      <c r="X25" s="8"/>
      <c r="Z25" s="11">
        <f t="shared" si="4"/>
        <v>35233.73510620508</v>
      </c>
      <c r="AA25" s="32">
        <f t="shared" si="0"/>
        <v>2529.226775492439</v>
      </c>
      <c r="AB25" s="18">
        <f t="shared" si="5"/>
        <v>-0.06748606441044741</v>
      </c>
      <c r="AC25" s="18">
        <f t="shared" si="6"/>
        <v>0.7062765706403721</v>
      </c>
      <c r="AD25" s="11">
        <f t="shared" si="7"/>
        <v>4843.2992710449125</v>
      </c>
      <c r="AE25" s="11">
        <f t="shared" si="8"/>
        <v>-326.60715985899367</v>
      </c>
      <c r="AF25" s="11">
        <f t="shared" si="9"/>
        <v>4832.274370525025</v>
      </c>
      <c r="AG25" s="11">
        <f t="shared" si="10"/>
        <v>4131.697669001319</v>
      </c>
      <c r="AH25" s="11">
        <f t="shared" si="11"/>
        <v>1458.2186812270595</v>
      </c>
      <c r="AI25" s="11">
        <f t="shared" si="12"/>
        <v>13.152829369783886</v>
      </c>
    </row>
    <row r="26" spans="1:35" ht="12.75">
      <c r="A26" s="8">
        <f t="shared" si="1"/>
        <v>19</v>
      </c>
      <c r="B26" s="1">
        <v>585</v>
      </c>
      <c r="C26" s="1" t="s">
        <v>341</v>
      </c>
      <c r="D26" s="1" t="s">
        <v>99</v>
      </c>
      <c r="E26" s="1"/>
      <c r="F26" s="1">
        <v>2</v>
      </c>
      <c r="G26" s="1" t="s">
        <v>379</v>
      </c>
      <c r="H26" s="33">
        <v>38374</v>
      </c>
      <c r="I26" s="35" t="s">
        <v>380</v>
      </c>
      <c r="J26" s="35">
        <v>22</v>
      </c>
      <c r="K26" s="49"/>
      <c r="L26" s="32" t="str">
        <f t="shared" si="2"/>
        <v>0</v>
      </c>
      <c r="M26" s="32" t="str">
        <f t="shared" si="3"/>
        <v>200</v>
      </c>
      <c r="N26" s="11" t="s">
        <v>107</v>
      </c>
      <c r="O26" s="11"/>
      <c r="P26" s="5"/>
      <c r="Q26" s="6"/>
      <c r="R26" s="7"/>
      <c r="T26" s="5"/>
      <c r="U26" s="6"/>
      <c r="V26" s="7"/>
      <c r="X26" s="8"/>
      <c r="Z26" s="11">
        <f t="shared" si="4"/>
        <v>35433.73510620508</v>
      </c>
      <c r="AA26" s="32">
        <f t="shared" si="0"/>
        <v>0</v>
      </c>
      <c r="AB26" s="18">
        <f t="shared" si="5"/>
        <v>0</v>
      </c>
      <c r="AC26" s="18">
        <f t="shared" si="6"/>
        <v>0</v>
      </c>
      <c r="AD26" s="11">
        <f t="shared" si="7"/>
        <v>6366.197723675814</v>
      </c>
      <c r="AE26" s="11">
        <f t="shared" si="8"/>
        <v>0</v>
      </c>
      <c r="AF26" s="11">
        <f t="shared" si="9"/>
        <v>6366.197723675814</v>
      </c>
      <c r="AG26" s="11">
        <f t="shared" si="10"/>
        <v>0</v>
      </c>
      <c r="AH26" s="11">
        <f t="shared" si="11"/>
        <v>5613.3037629115015</v>
      </c>
      <c r="AI26" s="11">
        <f t="shared" si="12"/>
        <v>52.318532557197315</v>
      </c>
    </row>
    <row r="27" spans="1:35" ht="12.75">
      <c r="A27" s="8">
        <f t="shared" si="1"/>
        <v>20</v>
      </c>
      <c r="B27" s="1">
        <v>585</v>
      </c>
      <c r="C27" s="1" t="s">
        <v>381</v>
      </c>
      <c r="D27" s="1" t="s">
        <v>97</v>
      </c>
      <c r="E27" s="1" t="s">
        <v>382</v>
      </c>
      <c r="F27" s="1">
        <v>8</v>
      </c>
      <c r="G27" s="1" t="s">
        <v>383</v>
      </c>
      <c r="H27" s="33">
        <v>38374</v>
      </c>
      <c r="I27" s="35" t="s">
        <v>384</v>
      </c>
      <c r="J27" s="35">
        <v>21</v>
      </c>
      <c r="K27" s="49"/>
      <c r="L27" s="32">
        <f t="shared" si="2"/>
        <v>455.55072331127576</v>
      </c>
      <c r="M27" s="32">
        <f t="shared" si="3"/>
        <v>1167.154036492923</v>
      </c>
      <c r="N27" s="11"/>
      <c r="O27" s="11"/>
      <c r="P27" s="5">
        <v>2</v>
      </c>
      <c r="Q27" s="6">
        <v>25</v>
      </c>
      <c r="R27" s="7"/>
      <c r="T27" s="5">
        <v>48</v>
      </c>
      <c r="U27" s="6">
        <v>23</v>
      </c>
      <c r="V27" s="7"/>
      <c r="X27" s="8"/>
      <c r="Z27" s="11">
        <f t="shared" si="4"/>
        <v>36600.889142698004</v>
      </c>
      <c r="AA27" s="32">
        <f t="shared" si="0"/>
        <v>1167.154036492923</v>
      </c>
      <c r="AB27" s="18">
        <f t="shared" si="5"/>
        <v>0.042178790256529625</v>
      </c>
      <c r="AC27" s="18">
        <f t="shared" si="6"/>
        <v>0.8444484697565897</v>
      </c>
      <c r="AD27" s="11">
        <f t="shared" si="7"/>
        <v>4228.070176112072</v>
      </c>
      <c r="AE27" s="11">
        <f t="shared" si="8"/>
        <v>178.28201206163348</v>
      </c>
      <c r="AF27" s="11">
        <f t="shared" si="9"/>
        <v>4224.309758801267</v>
      </c>
      <c r="AG27" s="11">
        <f t="shared" si="10"/>
        <v>4759.400807119185</v>
      </c>
      <c r="AH27" s="11">
        <f t="shared" si="11"/>
        <v>455.45353569365795</v>
      </c>
      <c r="AI27" s="11">
        <f t="shared" si="12"/>
        <v>4.099956509801482</v>
      </c>
    </row>
    <row r="28" spans="1:35" ht="12.75">
      <c r="A28" s="8">
        <f t="shared" si="1"/>
        <v>21</v>
      </c>
      <c r="B28" s="1">
        <v>594</v>
      </c>
      <c r="C28" s="1" t="s">
        <v>16</v>
      </c>
      <c r="D28" s="1" t="s">
        <v>96</v>
      </c>
      <c r="E28" s="1" t="s">
        <v>17</v>
      </c>
      <c r="F28" s="1">
        <v>250</v>
      </c>
      <c r="G28" s="1" t="s">
        <v>357</v>
      </c>
      <c r="H28" s="33">
        <v>38374</v>
      </c>
      <c r="I28" s="35" t="s">
        <v>385</v>
      </c>
      <c r="J28" s="35">
        <v>34</v>
      </c>
      <c r="K28" s="49"/>
      <c r="L28" s="32">
        <f t="shared" si="2"/>
        <v>358.76426872046005</v>
      </c>
      <c r="M28" s="32">
        <f t="shared" si="3"/>
        <v>664.6318190718845</v>
      </c>
      <c r="N28" s="11"/>
      <c r="O28" s="11"/>
      <c r="P28" s="5">
        <v>8</v>
      </c>
      <c r="Q28" s="6">
        <v>52</v>
      </c>
      <c r="R28" s="7"/>
      <c r="T28" s="5">
        <v>50</v>
      </c>
      <c r="U28" s="6">
        <v>4</v>
      </c>
      <c r="V28" s="7"/>
      <c r="X28" s="8"/>
      <c r="Z28" s="11">
        <f t="shared" si="4"/>
        <v>37265.520961769886</v>
      </c>
      <c r="AA28" s="32">
        <f t="shared" si="0"/>
        <v>664.6318190718845</v>
      </c>
      <c r="AB28" s="18">
        <f t="shared" si="5"/>
        <v>0.1547525270101639</v>
      </c>
      <c r="AC28" s="18">
        <f t="shared" si="6"/>
        <v>0.8738281788318277</v>
      </c>
      <c r="AD28" s="11">
        <f t="shared" si="7"/>
        <v>4086.4358455275583</v>
      </c>
      <c r="AE28" s="11">
        <f t="shared" si="8"/>
        <v>629.8651935042764</v>
      </c>
      <c r="AF28" s="11">
        <f t="shared" si="9"/>
        <v>4037.601733408627</v>
      </c>
      <c r="AG28" s="11">
        <f t="shared" si="10"/>
        <v>4881.548477411915</v>
      </c>
      <c r="AH28" s="11">
        <f t="shared" si="11"/>
        <v>358.71679657933134</v>
      </c>
      <c r="AI28" s="11">
        <f t="shared" si="12"/>
        <v>3.2288784184841406</v>
      </c>
    </row>
    <row r="29" spans="1:35" ht="12.75">
      <c r="A29" s="8">
        <f t="shared" si="1"/>
        <v>22</v>
      </c>
      <c r="B29" s="1">
        <v>594</v>
      </c>
      <c r="C29" s="1"/>
      <c r="D29" s="1"/>
      <c r="E29" s="1"/>
      <c r="F29" s="1"/>
      <c r="G29" s="1" t="s">
        <v>369</v>
      </c>
      <c r="H29" s="33">
        <v>38378</v>
      </c>
      <c r="I29" s="35" t="s">
        <v>386</v>
      </c>
      <c r="J29" s="35">
        <v>23</v>
      </c>
      <c r="K29" s="49"/>
      <c r="L29" s="32" t="str">
        <f t="shared" si="2"/>
        <v>0</v>
      </c>
      <c r="M29" s="32" t="str">
        <f t="shared" si="3"/>
        <v>200</v>
      </c>
      <c r="N29" s="11"/>
      <c r="O29" s="11"/>
      <c r="P29" s="5"/>
      <c r="Q29" s="6"/>
      <c r="R29" s="7"/>
      <c r="T29" s="5"/>
      <c r="U29" s="6"/>
      <c r="V29" s="7"/>
      <c r="X29" s="8"/>
      <c r="Z29" s="11">
        <f t="shared" si="4"/>
        <v>37465.520961769886</v>
      </c>
      <c r="AA29" s="32" t="str">
        <f t="shared" si="0"/>
        <v>0</v>
      </c>
      <c r="AB29" s="18">
        <f t="shared" si="5"/>
        <v>0</v>
      </c>
      <c r="AC29" s="18">
        <f t="shared" si="6"/>
        <v>0</v>
      </c>
      <c r="AD29" s="11">
        <f t="shared" si="7"/>
        <v>6366.197723675814</v>
      </c>
      <c r="AE29" s="11">
        <f t="shared" si="8"/>
        <v>0</v>
      </c>
      <c r="AF29" s="11">
        <f t="shared" si="9"/>
        <v>6366.197723675814</v>
      </c>
      <c r="AG29" s="11">
        <f t="shared" si="10"/>
        <v>0</v>
      </c>
      <c r="AH29" s="11">
        <f t="shared" si="11"/>
        <v>5613.3037629115015</v>
      </c>
      <c r="AI29" s="11">
        <f t="shared" si="12"/>
        <v>52.318532557197315</v>
      </c>
    </row>
    <row r="30" spans="1:35" ht="12.75">
      <c r="A30" s="8">
        <f t="shared" si="1"/>
        <v>23</v>
      </c>
      <c r="B30" s="1">
        <v>603</v>
      </c>
      <c r="C30" s="1" t="s">
        <v>61</v>
      </c>
      <c r="D30" s="1" t="s">
        <v>97</v>
      </c>
      <c r="E30" s="1" t="s">
        <v>163</v>
      </c>
      <c r="F30" s="1">
        <v>300</v>
      </c>
      <c r="G30" s="1" t="s">
        <v>393</v>
      </c>
      <c r="H30" s="33">
        <v>38377</v>
      </c>
      <c r="I30" s="35" t="s">
        <v>394</v>
      </c>
      <c r="J30" s="35">
        <v>22</v>
      </c>
      <c r="K30" s="35"/>
      <c r="L30" s="32">
        <f t="shared" si="2"/>
        <v>696.6670250877019</v>
      </c>
      <c r="M30" s="32">
        <f t="shared" si="3"/>
        <v>1271.9583750083684</v>
      </c>
      <c r="N30" s="11"/>
      <c r="O30" s="11"/>
      <c r="P30" s="5">
        <v>4</v>
      </c>
      <c r="Q30" s="6">
        <v>57</v>
      </c>
      <c r="R30" s="7"/>
      <c r="T30" s="5">
        <v>45</v>
      </c>
      <c r="U30" s="6">
        <v>53</v>
      </c>
      <c r="V30" s="7"/>
      <c r="X30" s="8"/>
      <c r="Z30" s="11">
        <f t="shared" si="4"/>
        <v>38737.479336778255</v>
      </c>
      <c r="AA30" s="32">
        <f t="shared" si="0"/>
        <v>1271.9583750083684</v>
      </c>
      <c r="AB30" s="18">
        <f t="shared" si="5"/>
        <v>0.08639379797371932</v>
      </c>
      <c r="AC30" s="18">
        <f t="shared" si="6"/>
        <v>0.8008152384567315</v>
      </c>
      <c r="AD30" s="11">
        <f t="shared" si="7"/>
        <v>4431.648137600682</v>
      </c>
      <c r="AE30" s="11">
        <f t="shared" si="8"/>
        <v>382.3908122886984</v>
      </c>
      <c r="AF30" s="11">
        <f t="shared" si="9"/>
        <v>4415.119758531674</v>
      </c>
      <c r="AG30" s="11">
        <f t="shared" si="10"/>
        <v>4570.445081328024</v>
      </c>
      <c r="AH30" s="11">
        <f t="shared" si="11"/>
        <v>696.3194575029956</v>
      </c>
      <c r="AI30" s="11">
        <f t="shared" si="12"/>
        <v>6.270003225789317</v>
      </c>
    </row>
    <row r="31" spans="1:35" ht="12.75">
      <c r="A31" s="8">
        <f t="shared" si="1"/>
        <v>24</v>
      </c>
      <c r="B31" s="1">
        <v>603</v>
      </c>
      <c r="C31" s="1" t="s">
        <v>387</v>
      </c>
      <c r="D31" s="1" t="s">
        <v>99</v>
      </c>
      <c r="E31" s="1" t="s">
        <v>388</v>
      </c>
      <c r="F31" s="1">
        <v>2</v>
      </c>
      <c r="G31" s="1" t="s">
        <v>389</v>
      </c>
      <c r="H31" s="33">
        <v>38374</v>
      </c>
      <c r="I31" s="35" t="s">
        <v>390</v>
      </c>
      <c r="J31" s="35">
        <v>21</v>
      </c>
      <c r="K31" s="35"/>
      <c r="L31" s="32">
        <f t="shared" si="2"/>
        <v>528.7878502405202</v>
      </c>
      <c r="M31" s="32">
        <f t="shared" si="3"/>
        <v>1601.8874440253546</v>
      </c>
      <c r="N31" s="11"/>
      <c r="O31" s="11"/>
      <c r="P31" s="5">
        <v>-1</v>
      </c>
      <c r="Q31" s="6">
        <v>-34</v>
      </c>
      <c r="R31" s="7"/>
      <c r="T31" s="5">
        <v>54</v>
      </c>
      <c r="U31" s="6">
        <v>56</v>
      </c>
      <c r="V31" s="7"/>
      <c r="X31" s="8"/>
      <c r="Z31" s="11">
        <f t="shared" si="4"/>
        <v>40339.36678080361</v>
      </c>
      <c r="AA31" s="32">
        <f t="shared" si="0"/>
        <v>1601.8874440253546</v>
      </c>
      <c r="AB31" s="18">
        <f t="shared" si="5"/>
        <v>-0.02734349161457783</v>
      </c>
      <c r="AC31" s="18">
        <f t="shared" si="6"/>
        <v>0.9587675357622183</v>
      </c>
      <c r="AD31" s="11">
        <f t="shared" si="7"/>
        <v>3657.5663232020925</v>
      </c>
      <c r="AE31" s="11">
        <f t="shared" si="8"/>
        <v>-99.9981721200977</v>
      </c>
      <c r="AF31" s="11">
        <f t="shared" si="9"/>
        <v>3656.199088424304</v>
      </c>
      <c r="AG31" s="11">
        <f t="shared" si="10"/>
        <v>5210.63163621389</v>
      </c>
      <c r="AH31" s="11">
        <f t="shared" si="11"/>
        <v>528.6358530844159</v>
      </c>
      <c r="AI31" s="11">
        <f t="shared" si="12"/>
        <v>4.759090652164682</v>
      </c>
    </row>
    <row r="32" spans="1:35" ht="12.75">
      <c r="A32" s="8">
        <f t="shared" si="1"/>
        <v>25</v>
      </c>
      <c r="B32" s="1">
        <v>603</v>
      </c>
      <c r="C32" s="1" t="s">
        <v>177</v>
      </c>
      <c r="D32" s="1" t="s">
        <v>99</v>
      </c>
      <c r="E32" s="1" t="s">
        <v>259</v>
      </c>
      <c r="F32" s="1">
        <v>0.1</v>
      </c>
      <c r="G32" s="1" t="s">
        <v>391</v>
      </c>
      <c r="H32" s="33">
        <v>38374</v>
      </c>
      <c r="I32" s="35" t="s">
        <v>392</v>
      </c>
      <c r="J32" s="35">
        <v>33</v>
      </c>
      <c r="K32" s="35"/>
      <c r="L32" s="32">
        <f t="shared" si="2"/>
        <v>278.1998378646548</v>
      </c>
      <c r="M32" s="32">
        <f t="shared" si="3"/>
        <v>1390.999189323274</v>
      </c>
      <c r="N32" s="11" t="s">
        <v>208</v>
      </c>
      <c r="O32" s="11"/>
      <c r="P32" s="5">
        <v>1</v>
      </c>
      <c r="Q32" s="6">
        <v>9</v>
      </c>
      <c r="R32" s="7"/>
      <c r="T32" s="5">
        <v>51</v>
      </c>
      <c r="U32" s="6">
        <v>17</v>
      </c>
      <c r="V32" s="7"/>
      <c r="X32" s="8"/>
      <c r="Z32" s="11">
        <f t="shared" si="4"/>
        <v>41730.365970126884</v>
      </c>
      <c r="AA32" s="32">
        <f t="shared" si="0"/>
        <v>1390.999189323274</v>
      </c>
      <c r="AB32" s="18">
        <f t="shared" si="5"/>
        <v>0.020071286397934786</v>
      </c>
      <c r="AC32" s="18">
        <f t="shared" si="6"/>
        <v>0.8950630180644252</v>
      </c>
      <c r="AD32" s="11">
        <f t="shared" si="7"/>
        <v>3981.8634485806356</v>
      </c>
      <c r="AE32" s="11">
        <f t="shared" si="8"/>
        <v>79.91575565762408</v>
      </c>
      <c r="AF32" s="11">
        <f t="shared" si="9"/>
        <v>3981.061415645348</v>
      </c>
      <c r="AG32" s="11">
        <f t="shared" si="10"/>
        <v>4967.216215728146</v>
      </c>
      <c r="AH32" s="11">
        <f t="shared" si="11"/>
        <v>278.1777023938712</v>
      </c>
      <c r="AI32" s="11">
        <f t="shared" si="12"/>
        <v>2.5037985407818932</v>
      </c>
    </row>
    <row r="33" spans="1:35" ht="12.75">
      <c r="A33" s="8">
        <f t="shared" si="1"/>
        <v>26</v>
      </c>
      <c r="B33" s="1">
        <v>612</v>
      </c>
      <c r="C33" s="1" t="s">
        <v>73</v>
      </c>
      <c r="D33" s="1" t="s">
        <v>103</v>
      </c>
      <c r="E33" s="1" t="s">
        <v>260</v>
      </c>
      <c r="F33" s="1">
        <v>10</v>
      </c>
      <c r="G33" s="1" t="s">
        <v>102</v>
      </c>
      <c r="H33" s="33">
        <v>38376</v>
      </c>
      <c r="I33" s="35" t="s">
        <v>397</v>
      </c>
      <c r="J33" s="35">
        <v>22</v>
      </c>
      <c r="K33" s="35"/>
      <c r="L33" s="32">
        <f t="shared" si="2"/>
        <v>1183.947394461489</v>
      </c>
      <c r="M33" s="32">
        <f t="shared" si="3"/>
        <v>2959.8684861537226</v>
      </c>
      <c r="N33" s="11"/>
      <c r="O33" s="11"/>
      <c r="P33" s="5">
        <v>-2</v>
      </c>
      <c r="Q33" s="6">
        <v>-42</v>
      </c>
      <c r="R33" s="7"/>
      <c r="T33" s="5">
        <v>42</v>
      </c>
      <c r="U33" s="6">
        <v>49</v>
      </c>
      <c r="V33" s="7"/>
      <c r="X33" s="8"/>
      <c r="Z33" s="11">
        <f t="shared" si="4"/>
        <v>44690.23445628061</v>
      </c>
      <c r="AA33" s="32">
        <f t="shared" si="0"/>
        <v>2959.8684861537226</v>
      </c>
      <c r="AB33" s="18">
        <f t="shared" si="5"/>
        <v>-0.047123889803846894</v>
      </c>
      <c r="AC33" s="18">
        <f t="shared" si="6"/>
        <v>0.7472918080622387</v>
      </c>
      <c r="AD33" s="11">
        <f t="shared" si="7"/>
        <v>4669.810970947912</v>
      </c>
      <c r="AE33" s="11">
        <f t="shared" si="8"/>
        <v>-219.97822032630634</v>
      </c>
      <c r="AF33" s="11">
        <f t="shared" si="9"/>
        <v>4664.626896866196</v>
      </c>
      <c r="AG33" s="11">
        <f t="shared" si="10"/>
        <v>4326.816260548814</v>
      </c>
      <c r="AH33" s="11">
        <f t="shared" si="11"/>
        <v>1182.241948470317</v>
      </c>
      <c r="AI33" s="11">
        <f t="shared" si="12"/>
        <v>10.6555265501534</v>
      </c>
    </row>
    <row r="34" spans="1:35" ht="12.75">
      <c r="A34" s="8">
        <f t="shared" si="1"/>
        <v>27</v>
      </c>
      <c r="B34" s="1">
        <v>612</v>
      </c>
      <c r="C34" s="1" t="s">
        <v>261</v>
      </c>
      <c r="D34" s="1" t="s">
        <v>262</v>
      </c>
      <c r="E34" s="1" t="s">
        <v>263</v>
      </c>
      <c r="F34" s="1">
        <v>600</v>
      </c>
      <c r="G34" s="1" t="s">
        <v>353</v>
      </c>
      <c r="H34" s="33">
        <v>38381</v>
      </c>
      <c r="I34" s="35" t="s">
        <v>396</v>
      </c>
      <c r="J34" s="35">
        <v>23</v>
      </c>
      <c r="K34" s="35"/>
      <c r="L34" s="32">
        <f t="shared" si="2"/>
        <v>1348.033650781958</v>
      </c>
      <c r="M34" s="32">
        <f t="shared" si="3"/>
        <v>2332.9843618968166</v>
      </c>
      <c r="N34" s="11"/>
      <c r="O34" s="11"/>
      <c r="P34" s="5">
        <v>18</v>
      </c>
      <c r="Q34" s="6">
        <v>20</v>
      </c>
      <c r="R34" s="7"/>
      <c r="T34" s="5">
        <v>43</v>
      </c>
      <c r="U34" s="6">
        <v>55</v>
      </c>
      <c r="V34" s="7"/>
      <c r="X34" s="8"/>
      <c r="Z34" s="11">
        <f t="shared" si="4"/>
        <v>47023.218818177425</v>
      </c>
      <c r="AA34" s="32">
        <f t="shared" si="0"/>
        <v>2332.9843618968166</v>
      </c>
      <c r="AB34" s="18">
        <f t="shared" si="5"/>
        <v>0.31997702953229373</v>
      </c>
      <c r="AC34" s="18">
        <f t="shared" si="6"/>
        <v>0.7664904298341764</v>
      </c>
      <c r="AD34" s="11">
        <f t="shared" si="7"/>
        <v>4585.886575455827</v>
      </c>
      <c r="AE34" s="11">
        <f t="shared" si="8"/>
        <v>1442.4665746157118</v>
      </c>
      <c r="AF34" s="11">
        <f t="shared" si="9"/>
        <v>4353.119096011777</v>
      </c>
      <c r="AG34" s="11">
        <f t="shared" si="10"/>
        <v>4415.667307892334</v>
      </c>
      <c r="AH34" s="11">
        <f t="shared" si="11"/>
        <v>1345.5166271017547</v>
      </c>
      <c r="AI34" s="11">
        <f t="shared" si="12"/>
        <v>12.13230285703762</v>
      </c>
    </row>
    <row r="35" spans="1:35" ht="12.75">
      <c r="A35" s="8">
        <f t="shared" si="1"/>
        <v>28</v>
      </c>
      <c r="B35" s="1">
        <v>612</v>
      </c>
      <c r="C35" s="1"/>
      <c r="D35" s="1"/>
      <c r="E35" s="1"/>
      <c r="F35" s="1"/>
      <c r="G35" s="1" t="s">
        <v>348</v>
      </c>
      <c r="H35" s="33">
        <v>38378</v>
      </c>
      <c r="I35" s="35" t="s">
        <v>395</v>
      </c>
      <c r="J35" s="35">
        <v>33</v>
      </c>
      <c r="K35" s="35"/>
      <c r="L35" s="32" t="str">
        <f t="shared" si="2"/>
        <v>0</v>
      </c>
      <c r="M35" s="32" t="str">
        <f t="shared" si="3"/>
        <v>200</v>
      </c>
      <c r="N35" s="11"/>
      <c r="O35" s="11"/>
      <c r="P35" s="5"/>
      <c r="Q35" s="6"/>
      <c r="R35" s="7"/>
      <c r="T35" s="5"/>
      <c r="U35" s="6"/>
      <c r="V35" s="7"/>
      <c r="X35" s="8"/>
      <c r="Z35" s="11">
        <f t="shared" si="4"/>
        <v>47223.218818177425</v>
      </c>
      <c r="AA35" s="32" t="str">
        <f t="shared" si="0"/>
        <v>0</v>
      </c>
      <c r="AB35" s="18">
        <f t="shared" si="5"/>
        <v>0</v>
      </c>
      <c r="AC35" s="18">
        <f t="shared" si="6"/>
        <v>0</v>
      </c>
      <c r="AD35" s="11">
        <f t="shared" si="7"/>
        <v>6366.197723675814</v>
      </c>
      <c r="AE35" s="11">
        <f t="shared" si="8"/>
        <v>0</v>
      </c>
      <c r="AF35" s="11">
        <f t="shared" si="9"/>
        <v>6366.197723675814</v>
      </c>
      <c r="AG35" s="11">
        <f t="shared" si="10"/>
        <v>0</v>
      </c>
      <c r="AH35" s="11">
        <f t="shared" si="11"/>
        <v>5613.3037629115015</v>
      </c>
      <c r="AI35" s="11">
        <f t="shared" si="12"/>
        <v>52.318532557197315</v>
      </c>
    </row>
    <row r="36" spans="1:35" ht="12.75">
      <c r="A36" s="8">
        <f t="shared" si="1"/>
        <v>29</v>
      </c>
      <c r="B36" s="1">
        <v>621</v>
      </c>
      <c r="C36" s="1" t="s">
        <v>18</v>
      </c>
      <c r="D36" s="1" t="s">
        <v>95</v>
      </c>
      <c r="E36" s="1" t="s">
        <v>19</v>
      </c>
      <c r="F36" s="1">
        <v>300</v>
      </c>
      <c r="G36" s="1" t="s">
        <v>393</v>
      </c>
      <c r="H36" s="33">
        <v>38374</v>
      </c>
      <c r="I36" s="35" t="s">
        <v>398</v>
      </c>
      <c r="J36" s="35">
        <v>46</v>
      </c>
      <c r="K36" s="35"/>
      <c r="L36" s="32">
        <f t="shared" si="2"/>
        <v>157.87200495863686</v>
      </c>
      <c r="M36" s="32">
        <f t="shared" si="3"/>
        <v>288.2390175725939</v>
      </c>
      <c r="N36" s="11"/>
      <c r="O36" s="11"/>
      <c r="P36" s="5">
        <v>4</v>
      </c>
      <c r="Q36" s="6">
        <v>35</v>
      </c>
      <c r="R36" s="7"/>
      <c r="T36" s="5">
        <v>50</v>
      </c>
      <c r="U36" s="6">
        <v>45</v>
      </c>
      <c r="V36" s="7"/>
      <c r="X36" s="8"/>
      <c r="Z36" s="11">
        <f t="shared" si="4"/>
        <v>47511.45783575002</v>
      </c>
      <c r="AA36" s="32">
        <f t="shared" si="0"/>
        <v>288.2390175725939</v>
      </c>
      <c r="AB36" s="18">
        <f t="shared" si="5"/>
        <v>0.07999425738307343</v>
      </c>
      <c r="AC36" s="18">
        <f t="shared" si="6"/>
        <v>0.8857545953871222</v>
      </c>
      <c r="AD36" s="11">
        <f t="shared" si="7"/>
        <v>4027.9272224522483</v>
      </c>
      <c r="AE36" s="11">
        <f t="shared" si="8"/>
        <v>321.8675144432466</v>
      </c>
      <c r="AF36" s="11">
        <f t="shared" si="9"/>
        <v>4015.0465766312113</v>
      </c>
      <c r="AG36" s="11">
        <f t="shared" si="10"/>
        <v>4929.936687987304</v>
      </c>
      <c r="AH36" s="11">
        <f t="shared" si="11"/>
        <v>157.86795975352484</v>
      </c>
      <c r="AI36" s="11">
        <f t="shared" si="12"/>
        <v>1.4208480446277318</v>
      </c>
    </row>
    <row r="37" spans="1:35" ht="12.75">
      <c r="A37" s="8">
        <f t="shared" si="1"/>
        <v>30</v>
      </c>
      <c r="B37" s="1">
        <v>630</v>
      </c>
      <c r="C37" s="1" t="s">
        <v>137</v>
      </c>
      <c r="D37" s="1" t="s">
        <v>138</v>
      </c>
      <c r="E37" s="1" t="s">
        <v>139</v>
      </c>
      <c r="F37" s="1">
        <v>600</v>
      </c>
      <c r="G37" s="1" t="s">
        <v>348</v>
      </c>
      <c r="H37" s="33">
        <v>38381</v>
      </c>
      <c r="I37" s="35" t="s">
        <v>399</v>
      </c>
      <c r="J37" s="36">
        <v>34</v>
      </c>
      <c r="K37" s="36"/>
      <c r="L37" s="32">
        <f t="shared" si="2"/>
        <v>1744.824344107061</v>
      </c>
      <c r="M37" s="32">
        <f t="shared" si="3"/>
        <v>3019.693096457474</v>
      </c>
      <c r="N37" s="11"/>
      <c r="O37" s="11"/>
      <c r="P37" s="5">
        <v>9</v>
      </c>
      <c r="Q37" s="6">
        <v>50</v>
      </c>
      <c r="R37" s="7"/>
      <c r="T37" s="5">
        <v>36</v>
      </c>
      <c r="U37" s="6">
        <v>50</v>
      </c>
      <c r="V37" s="7"/>
      <c r="X37" s="8"/>
      <c r="Z37" s="11">
        <f t="shared" si="4"/>
        <v>50531.15093220749</v>
      </c>
      <c r="AA37" s="32">
        <f t="shared" si="0"/>
        <v>3019.693096457474</v>
      </c>
      <c r="AB37" s="18">
        <f t="shared" si="5"/>
        <v>0.17162404311277574</v>
      </c>
      <c r="AC37" s="18">
        <f t="shared" si="6"/>
        <v>0.6428629411512448</v>
      </c>
      <c r="AD37" s="11">
        <f t="shared" si="7"/>
        <v>5095.3947625354485</v>
      </c>
      <c r="AE37" s="11">
        <f t="shared" si="8"/>
        <v>870.2055676158909</v>
      </c>
      <c r="AF37" s="11">
        <f t="shared" si="9"/>
        <v>5020.53682947989</v>
      </c>
      <c r="AG37" s="11">
        <f t="shared" si="10"/>
        <v>3816.467695508693</v>
      </c>
      <c r="AH37" s="11">
        <f t="shared" si="11"/>
        <v>1739.3683254307728</v>
      </c>
      <c r="AI37" s="11">
        <f t="shared" si="12"/>
        <v>15.703419096963549</v>
      </c>
    </row>
    <row r="38" spans="1:35" ht="12.75">
      <c r="A38" s="8">
        <f t="shared" si="1"/>
        <v>31</v>
      </c>
      <c r="B38" s="1">
        <v>630</v>
      </c>
      <c r="C38" s="1" t="s">
        <v>63</v>
      </c>
      <c r="D38" s="1" t="s">
        <v>114</v>
      </c>
      <c r="E38" s="1" t="s">
        <v>164</v>
      </c>
      <c r="F38" s="1">
        <v>100</v>
      </c>
      <c r="G38" s="1" t="s">
        <v>351</v>
      </c>
      <c r="H38" s="33">
        <v>38374</v>
      </c>
      <c r="I38" s="35" t="s">
        <v>400</v>
      </c>
      <c r="J38" s="35">
        <v>22</v>
      </c>
      <c r="K38" s="35"/>
      <c r="L38" s="32">
        <f t="shared" si="2"/>
        <v>1155.207226127151</v>
      </c>
      <c r="M38" s="32">
        <f t="shared" si="3"/>
        <v>2310.414452254302</v>
      </c>
      <c r="N38" s="11"/>
      <c r="O38" s="11"/>
      <c r="P38" s="5">
        <v>6</v>
      </c>
      <c r="Q38" s="6">
        <v>3</v>
      </c>
      <c r="R38" s="7"/>
      <c r="T38" s="5">
        <v>62</v>
      </c>
      <c r="U38" s="6">
        <v>32</v>
      </c>
      <c r="V38" s="7"/>
      <c r="X38" s="8"/>
      <c r="Z38" s="11">
        <f t="shared" si="4"/>
        <v>52841.56538446179</v>
      </c>
      <c r="AA38" s="32">
        <f t="shared" si="0"/>
        <v>2310.414452254302</v>
      </c>
      <c r="AB38" s="18">
        <f t="shared" si="5"/>
        <v>0.10559241974565695</v>
      </c>
      <c r="AC38" s="18">
        <f t="shared" si="6"/>
        <v>1.0914125589137873</v>
      </c>
      <c r="AD38" s="11">
        <f t="shared" si="7"/>
        <v>2936.297247893395</v>
      </c>
      <c r="AE38" s="11">
        <f t="shared" si="8"/>
        <v>309.47488745622746</v>
      </c>
      <c r="AF38" s="11">
        <f t="shared" si="9"/>
        <v>2919.942948418732</v>
      </c>
      <c r="AG38" s="11">
        <f t="shared" si="10"/>
        <v>5648.59557137425</v>
      </c>
      <c r="AH38" s="11">
        <f t="shared" si="11"/>
        <v>1153.622955216822</v>
      </c>
      <c r="AI38" s="11">
        <f t="shared" si="12"/>
        <v>10.396865035144359</v>
      </c>
    </row>
    <row r="39" spans="1:35" ht="12.75">
      <c r="A39" s="8">
        <f t="shared" si="1"/>
        <v>32</v>
      </c>
      <c r="B39" s="1">
        <v>639</v>
      </c>
      <c r="C39" s="1" t="s">
        <v>156</v>
      </c>
      <c r="D39" s="1" t="s">
        <v>151</v>
      </c>
      <c r="E39" s="1" t="s">
        <v>180</v>
      </c>
      <c r="F39" s="1">
        <v>1500</v>
      </c>
      <c r="G39" s="1" t="s">
        <v>353</v>
      </c>
      <c r="H39" s="33">
        <v>38374</v>
      </c>
      <c r="I39" s="35" t="s">
        <v>401</v>
      </c>
      <c r="J39" s="35">
        <v>33</v>
      </c>
      <c r="K39" s="35"/>
      <c r="L39" s="32">
        <f t="shared" si="2"/>
        <v>730.6331379409497</v>
      </c>
      <c r="M39" s="32">
        <f t="shared" si="3"/>
        <v>1183.0024967161235</v>
      </c>
      <c r="N39" s="11"/>
      <c r="O39" s="11"/>
      <c r="P39" s="5">
        <v>14</v>
      </c>
      <c r="Q39" s="6">
        <v>53</v>
      </c>
      <c r="R39" s="7"/>
      <c r="T39" s="5">
        <v>50</v>
      </c>
      <c r="U39" s="6">
        <v>4</v>
      </c>
      <c r="V39" s="7"/>
      <c r="X39" s="8"/>
      <c r="Z39" s="11">
        <f t="shared" si="4"/>
        <v>54024.567881177914</v>
      </c>
      <c r="AA39" s="32">
        <f t="shared" si="0"/>
        <v>1183.0024967161235</v>
      </c>
      <c r="AB39" s="18">
        <f t="shared" si="5"/>
        <v>0.2597631703384894</v>
      </c>
      <c r="AC39" s="18">
        <f t="shared" si="6"/>
        <v>0.8738281788318277</v>
      </c>
      <c r="AD39" s="11">
        <f t="shared" si="7"/>
        <v>4086.4358455275583</v>
      </c>
      <c r="AE39" s="11">
        <f t="shared" si="8"/>
        <v>1049.6078911859684</v>
      </c>
      <c r="AF39" s="11">
        <f t="shared" si="9"/>
        <v>3949.3393364425747</v>
      </c>
      <c r="AG39" s="11">
        <f t="shared" si="10"/>
        <v>4881.548477411915</v>
      </c>
      <c r="AH39" s="11">
        <f t="shared" si="11"/>
        <v>730.2322203565038</v>
      </c>
      <c r="AI39" s="11">
        <f t="shared" si="12"/>
        <v>6.575698241468547</v>
      </c>
    </row>
    <row r="40" spans="1:35" ht="12.75">
      <c r="A40" s="8">
        <f t="shared" si="1"/>
        <v>33</v>
      </c>
      <c r="B40" s="1">
        <v>639</v>
      </c>
      <c r="C40" s="1" t="s">
        <v>73</v>
      </c>
      <c r="D40" s="1" t="s">
        <v>103</v>
      </c>
      <c r="E40" s="1" t="s">
        <v>188</v>
      </c>
      <c r="F40" s="1">
        <v>300</v>
      </c>
      <c r="G40" s="1" t="s">
        <v>377</v>
      </c>
      <c r="H40" s="33">
        <v>38377</v>
      </c>
      <c r="I40" s="35" t="s">
        <v>403</v>
      </c>
      <c r="J40" s="35">
        <v>23</v>
      </c>
      <c r="K40" s="35">
        <v>1117</v>
      </c>
      <c r="L40" s="32" t="str">
        <f t="shared" si="2"/>
        <v>0</v>
      </c>
      <c r="M40" s="32">
        <f t="shared" si="3"/>
        <v>2039.3924984543214</v>
      </c>
      <c r="N40" s="11" t="s">
        <v>402</v>
      </c>
      <c r="O40" s="11"/>
      <c r="P40" s="5"/>
      <c r="Q40" s="6"/>
      <c r="R40" s="7"/>
      <c r="T40" s="5"/>
      <c r="U40" s="6"/>
      <c r="V40" s="7"/>
      <c r="X40" s="8"/>
      <c r="Y40" s="32"/>
      <c r="Z40" s="11">
        <f t="shared" si="4"/>
        <v>56063.96037963223</v>
      </c>
      <c r="AA40" s="32">
        <f t="shared" si="0"/>
        <v>2039.3924984543214</v>
      </c>
      <c r="AB40" s="18">
        <f t="shared" si="5"/>
        <v>0</v>
      </c>
      <c r="AC40" s="18">
        <f t="shared" si="6"/>
        <v>0</v>
      </c>
      <c r="AD40" s="11">
        <f t="shared" si="7"/>
        <v>6366.197723675814</v>
      </c>
      <c r="AE40" s="11">
        <f t="shared" si="8"/>
        <v>0</v>
      </c>
      <c r="AF40" s="11">
        <f t="shared" si="9"/>
        <v>6366.197723675814</v>
      </c>
      <c r="AG40" s="11">
        <f t="shared" si="10"/>
        <v>0</v>
      </c>
      <c r="AH40" s="11">
        <f t="shared" si="11"/>
        <v>5613.3037629115015</v>
      </c>
      <c r="AI40" s="11">
        <f t="shared" si="12"/>
        <v>52.318532557197315</v>
      </c>
    </row>
    <row r="41" spans="1:35" ht="12.75">
      <c r="A41" s="8">
        <f t="shared" si="1"/>
        <v>34</v>
      </c>
      <c r="B41" s="1">
        <v>648</v>
      </c>
      <c r="C41" s="1" t="s">
        <v>20</v>
      </c>
      <c r="D41" s="1" t="s">
        <v>99</v>
      </c>
      <c r="E41" s="1" t="s">
        <v>21</v>
      </c>
      <c r="F41" s="1">
        <v>500</v>
      </c>
      <c r="G41" s="1" t="s">
        <v>404</v>
      </c>
      <c r="H41" s="33">
        <v>38374</v>
      </c>
      <c r="I41" s="35" t="s">
        <v>405</v>
      </c>
      <c r="J41" s="35">
        <v>58</v>
      </c>
      <c r="K41" s="35"/>
      <c r="L41" s="32">
        <f t="shared" si="2"/>
        <v>229.04379096465163</v>
      </c>
      <c r="M41" s="32">
        <f t="shared" si="3"/>
        <v>401.90383664133236</v>
      </c>
      <c r="N41" s="11"/>
      <c r="O41" s="11"/>
      <c r="P41" s="5">
        <v>1</v>
      </c>
      <c r="Q41" s="6">
        <v>35</v>
      </c>
      <c r="R41" s="7"/>
      <c r="T41" s="5">
        <v>52</v>
      </c>
      <c r="U41" s="6">
        <v>6</v>
      </c>
      <c r="V41" s="7"/>
      <c r="X41" s="8"/>
      <c r="Z41" s="11">
        <f t="shared" si="4"/>
        <v>56465.86421627356</v>
      </c>
      <c r="AA41" s="32">
        <f t="shared" si="0"/>
        <v>401.90383664133236</v>
      </c>
      <c r="AB41" s="18">
        <f t="shared" si="5"/>
        <v>0.027634379823243554</v>
      </c>
      <c r="AC41" s="18">
        <f t="shared" si="6"/>
        <v>0.9093165402890457</v>
      </c>
      <c r="AD41" s="11">
        <f t="shared" si="7"/>
        <v>3910.6610425576337</v>
      </c>
      <c r="AE41" s="11">
        <f t="shared" si="8"/>
        <v>108.05493853115878</v>
      </c>
      <c r="AF41" s="11">
        <f t="shared" si="9"/>
        <v>3909.16793193091</v>
      </c>
      <c r="AG41" s="11">
        <f t="shared" si="10"/>
        <v>5023.465304663421</v>
      </c>
      <c r="AH41" s="11">
        <f t="shared" si="11"/>
        <v>229.03143783342537</v>
      </c>
      <c r="AI41" s="11">
        <f t="shared" si="12"/>
        <v>2.0613941186818647</v>
      </c>
    </row>
    <row r="42" spans="1:35" ht="12.75">
      <c r="A42" s="8">
        <f t="shared" si="1"/>
        <v>35</v>
      </c>
      <c r="B42" s="1">
        <v>675</v>
      </c>
      <c r="C42" s="1" t="s">
        <v>30</v>
      </c>
      <c r="D42" s="1" t="s">
        <v>98</v>
      </c>
      <c r="E42" s="1" t="s">
        <v>22</v>
      </c>
      <c r="F42" s="1">
        <v>120</v>
      </c>
      <c r="G42" s="1" t="s">
        <v>351</v>
      </c>
      <c r="H42" s="33">
        <v>38374</v>
      </c>
      <c r="I42" s="35" t="s">
        <v>406</v>
      </c>
      <c r="J42" s="35">
        <v>59</v>
      </c>
      <c r="K42" s="35"/>
      <c r="L42" s="32">
        <f t="shared" si="2"/>
        <v>16.93257477649154</v>
      </c>
      <c r="M42" s="32" t="str">
        <f t="shared" si="3"/>
        <v>200</v>
      </c>
      <c r="N42" s="11"/>
      <c r="O42" s="11"/>
      <c r="P42" s="5">
        <v>5</v>
      </c>
      <c r="Q42" s="6">
        <v>3</v>
      </c>
      <c r="R42" s="7"/>
      <c r="T42" s="5">
        <v>52</v>
      </c>
      <c r="U42" s="6">
        <v>1</v>
      </c>
      <c r="V42" s="7"/>
      <c r="X42" s="8"/>
      <c r="Z42" s="11">
        <f t="shared" si="4"/>
        <v>56665.86421627356</v>
      </c>
      <c r="AA42" s="32">
        <f t="shared" si="0"/>
        <v>33.33721313778211</v>
      </c>
      <c r="AB42" s="18">
        <f t="shared" si="5"/>
        <v>0.08813912722571364</v>
      </c>
      <c r="AC42" s="18">
        <f t="shared" si="6"/>
        <v>0.907862099245717</v>
      </c>
      <c r="AD42" s="11">
        <f t="shared" si="7"/>
        <v>3917.963237797497</v>
      </c>
      <c r="AE42" s="11">
        <f t="shared" si="8"/>
        <v>344.87892293056905</v>
      </c>
      <c r="AF42" s="11">
        <f t="shared" si="9"/>
        <v>3902.754727272891</v>
      </c>
      <c r="AG42" s="11">
        <f t="shared" si="10"/>
        <v>5017.772167426741</v>
      </c>
      <c r="AH42" s="11">
        <f t="shared" si="11"/>
        <v>16.93256978537764</v>
      </c>
      <c r="AI42" s="11">
        <f t="shared" si="12"/>
        <v>0.15239317298842384</v>
      </c>
    </row>
    <row r="43" spans="1:35" ht="12.75">
      <c r="A43" s="8">
        <f t="shared" si="1"/>
        <v>36</v>
      </c>
      <c r="B43" s="1">
        <v>693</v>
      </c>
      <c r="C43" s="1" t="s">
        <v>212</v>
      </c>
      <c r="D43" s="1" t="s">
        <v>99</v>
      </c>
      <c r="E43" s="1" t="s">
        <v>23</v>
      </c>
      <c r="F43" s="1">
        <v>150</v>
      </c>
      <c r="G43" s="1" t="s">
        <v>389</v>
      </c>
      <c r="H43" s="33">
        <v>38374</v>
      </c>
      <c r="I43" s="35" t="s">
        <v>407</v>
      </c>
      <c r="J43" s="35">
        <v>45</v>
      </c>
      <c r="K43" s="35"/>
      <c r="L43" s="32">
        <f t="shared" si="2"/>
        <v>479.24864487258384</v>
      </c>
      <c r="M43" s="32">
        <f t="shared" si="3"/>
        <v>925.8890944670425</v>
      </c>
      <c r="N43" s="11"/>
      <c r="O43" s="11"/>
      <c r="P43" s="5">
        <v>-2</v>
      </c>
      <c r="Q43" s="6">
        <v>-6</v>
      </c>
      <c r="R43" s="7"/>
      <c r="T43" s="5">
        <v>52</v>
      </c>
      <c r="U43" s="6">
        <v>18</v>
      </c>
      <c r="V43" s="7"/>
      <c r="X43" s="8"/>
      <c r="Z43" s="11">
        <f t="shared" si="4"/>
        <v>57591.753310740605</v>
      </c>
      <c r="AA43" s="32">
        <f t="shared" si="0"/>
        <v>925.8890944670425</v>
      </c>
      <c r="AB43" s="18">
        <f t="shared" si="5"/>
        <v>-0.03665191429188092</v>
      </c>
      <c r="AC43" s="18">
        <f t="shared" si="6"/>
        <v>0.9128071987930342</v>
      </c>
      <c r="AD43" s="11">
        <f t="shared" si="7"/>
        <v>3893.102051197248</v>
      </c>
      <c r="AE43" s="11">
        <f t="shared" si="8"/>
        <v>-142.6576975289687</v>
      </c>
      <c r="AF43" s="11">
        <f t="shared" si="9"/>
        <v>3890.4874196393375</v>
      </c>
      <c r="AG43" s="11">
        <f t="shared" si="10"/>
        <v>5037.0854544963695</v>
      </c>
      <c r="AH43" s="11">
        <f t="shared" si="11"/>
        <v>479.135488132358</v>
      </c>
      <c r="AI43" s="11">
        <f t="shared" si="12"/>
        <v>4.313237803853254</v>
      </c>
    </row>
    <row r="44" spans="1:35" ht="12.75">
      <c r="A44" s="8">
        <f t="shared" si="1"/>
        <v>37</v>
      </c>
      <c r="B44" s="1">
        <v>693</v>
      </c>
      <c r="C44" s="1" t="s">
        <v>408</v>
      </c>
      <c r="D44" s="1" t="s">
        <v>123</v>
      </c>
      <c r="E44" s="1" t="s">
        <v>409</v>
      </c>
      <c r="F44" s="1">
        <v>150</v>
      </c>
      <c r="G44" s="1" t="s">
        <v>410</v>
      </c>
      <c r="H44" s="33">
        <v>38377</v>
      </c>
      <c r="I44" s="35" t="s">
        <v>218</v>
      </c>
      <c r="J44" s="35">
        <v>33</v>
      </c>
      <c r="K44" s="35"/>
      <c r="L44" s="32">
        <f t="shared" si="2"/>
        <v>3313.433075679343</v>
      </c>
      <c r="M44" s="32">
        <f t="shared" si="3"/>
        <v>6401.419352648433</v>
      </c>
      <c r="N44" s="11" t="s">
        <v>411</v>
      </c>
      <c r="O44" s="11"/>
      <c r="P44" s="5">
        <v>55</v>
      </c>
      <c r="Q44" s="6">
        <v>57</v>
      </c>
      <c r="R44" s="7"/>
      <c r="T44" s="5">
        <v>54</v>
      </c>
      <c r="U44" s="6">
        <v>43</v>
      </c>
      <c r="V44" s="7"/>
      <c r="X44" s="8"/>
      <c r="Z44" s="11">
        <f t="shared" si="4"/>
        <v>63993.172663389036</v>
      </c>
      <c r="AA44" s="32">
        <f t="shared" si="0"/>
        <v>6401.419352648433</v>
      </c>
      <c r="AB44" s="18">
        <f t="shared" si="5"/>
        <v>0.9765117164908274</v>
      </c>
      <c r="AC44" s="18">
        <f t="shared" si="6"/>
        <v>0.954985989049564</v>
      </c>
      <c r="AD44" s="11">
        <f t="shared" si="7"/>
        <v>3677.2443714320325</v>
      </c>
      <c r="AE44" s="11">
        <f t="shared" si="8"/>
        <v>3046.778136167242</v>
      </c>
      <c r="AF44" s="11">
        <f t="shared" si="9"/>
        <v>2058.9485559872132</v>
      </c>
      <c r="AG44" s="11">
        <f t="shared" si="10"/>
        <v>5196.763155052051</v>
      </c>
      <c r="AH44" s="11">
        <f t="shared" si="11"/>
        <v>3276.1602414896893</v>
      </c>
      <c r="AI44" s="11">
        <f t="shared" si="12"/>
        <v>29.820897681114086</v>
      </c>
    </row>
    <row r="45" spans="1:35" ht="12.75">
      <c r="A45" s="8">
        <f t="shared" si="1"/>
        <v>38</v>
      </c>
      <c r="B45" s="1">
        <v>702</v>
      </c>
      <c r="C45" s="1" t="s">
        <v>57</v>
      </c>
      <c r="D45" s="1" t="s">
        <v>86</v>
      </c>
      <c r="E45" s="1"/>
      <c r="F45" s="1">
        <v>400</v>
      </c>
      <c r="G45" s="1" t="s">
        <v>353</v>
      </c>
      <c r="H45" s="33">
        <v>38381</v>
      </c>
      <c r="I45" s="35" t="s">
        <v>218</v>
      </c>
      <c r="J45" s="35">
        <v>22</v>
      </c>
      <c r="K45" s="35"/>
      <c r="L45" s="32" t="str">
        <f t="shared" si="2"/>
        <v>0</v>
      </c>
      <c r="M45" s="32" t="str">
        <f t="shared" si="3"/>
        <v>200</v>
      </c>
      <c r="N45" s="11" t="s">
        <v>107</v>
      </c>
      <c r="O45" s="11"/>
      <c r="P45" s="5"/>
      <c r="Q45" s="6"/>
      <c r="R45" s="7"/>
      <c r="T45" s="5"/>
      <c r="U45" s="6"/>
      <c r="V45" s="7"/>
      <c r="X45" s="8"/>
      <c r="Z45" s="11">
        <f t="shared" si="4"/>
        <v>64193.172663389036</v>
      </c>
      <c r="AA45" s="32">
        <f t="shared" si="0"/>
        <v>0</v>
      </c>
      <c r="AB45" s="18">
        <f t="shared" si="5"/>
        <v>0</v>
      </c>
      <c r="AC45" s="18">
        <f t="shared" si="6"/>
        <v>0</v>
      </c>
      <c r="AD45" s="11">
        <f t="shared" si="7"/>
        <v>6366.197723675814</v>
      </c>
      <c r="AE45" s="11">
        <f t="shared" si="8"/>
        <v>0</v>
      </c>
      <c r="AF45" s="11">
        <f t="shared" si="9"/>
        <v>6366.197723675814</v>
      </c>
      <c r="AG45" s="11">
        <f t="shared" si="10"/>
        <v>0</v>
      </c>
      <c r="AH45" s="11">
        <f t="shared" si="11"/>
        <v>5613.3037629115015</v>
      </c>
      <c r="AI45" s="11">
        <f t="shared" si="12"/>
        <v>52.318532557197315</v>
      </c>
    </row>
    <row r="46" spans="1:35" ht="12.75">
      <c r="A46" s="8">
        <f t="shared" si="1"/>
        <v>39</v>
      </c>
      <c r="B46" s="1">
        <v>702</v>
      </c>
      <c r="C46" s="1" t="s">
        <v>412</v>
      </c>
      <c r="D46" s="1" t="s">
        <v>96</v>
      </c>
      <c r="E46" s="1" t="s">
        <v>342</v>
      </c>
      <c r="F46" s="1">
        <v>5</v>
      </c>
      <c r="G46" s="1" t="s">
        <v>413</v>
      </c>
      <c r="H46" s="33">
        <v>38381</v>
      </c>
      <c r="I46" s="35" t="s">
        <v>218</v>
      </c>
      <c r="J46" s="35">
        <v>22</v>
      </c>
      <c r="K46" s="35"/>
      <c r="L46" s="32">
        <f t="shared" si="2"/>
        <v>167.5957964332911</v>
      </c>
      <c r="M46" s="32">
        <f t="shared" si="3"/>
        <v>453.08774128157677</v>
      </c>
      <c r="N46" s="11" t="s">
        <v>227</v>
      </c>
      <c r="O46" s="11"/>
      <c r="P46" s="5">
        <v>6</v>
      </c>
      <c r="Q46" s="6">
        <v>22</v>
      </c>
      <c r="R46" s="7"/>
      <c r="T46" s="5">
        <v>50</v>
      </c>
      <c r="U46" s="6">
        <v>56</v>
      </c>
      <c r="V46" s="7"/>
      <c r="X46" s="8"/>
      <c r="Z46" s="11">
        <f t="shared" si="4"/>
        <v>64646.26040467061</v>
      </c>
      <c r="AA46" s="32">
        <f t="shared" si="0"/>
        <v>453.08774128157677</v>
      </c>
      <c r="AB46" s="18">
        <f t="shared" si="5"/>
        <v>0.11111929571030564</v>
      </c>
      <c r="AC46" s="18">
        <f t="shared" si="6"/>
        <v>0.8889543656824451</v>
      </c>
      <c r="AD46" s="11">
        <f t="shared" si="7"/>
        <v>4012.1319643892753</v>
      </c>
      <c r="AE46" s="11">
        <f t="shared" si="8"/>
        <v>444.90837332407943</v>
      </c>
      <c r="AF46" s="11">
        <f t="shared" si="9"/>
        <v>3987.3875456268693</v>
      </c>
      <c r="AG46" s="11">
        <f t="shared" si="10"/>
        <v>4942.799870241659</v>
      </c>
      <c r="AH46" s="11">
        <f t="shared" si="11"/>
        <v>167.59095678150817</v>
      </c>
      <c r="AI46" s="11">
        <f t="shared" si="12"/>
        <v>1.50836216789962</v>
      </c>
    </row>
    <row r="47" spans="1:35" ht="12.75">
      <c r="A47" s="8">
        <f t="shared" si="1"/>
        <v>40</v>
      </c>
      <c r="B47" s="1">
        <v>711</v>
      </c>
      <c r="C47" s="1" t="s">
        <v>61</v>
      </c>
      <c r="D47" s="1" t="s">
        <v>97</v>
      </c>
      <c r="E47" s="1" t="s">
        <v>264</v>
      </c>
      <c r="F47" s="1">
        <v>300</v>
      </c>
      <c r="G47" s="1" t="s">
        <v>393</v>
      </c>
      <c r="H47" s="33">
        <v>38374</v>
      </c>
      <c r="I47" s="35" t="s">
        <v>213</v>
      </c>
      <c r="J47" s="35">
        <v>45</v>
      </c>
      <c r="K47" s="35"/>
      <c r="L47" s="32">
        <f t="shared" si="2"/>
        <v>662.970119124164</v>
      </c>
      <c r="M47" s="32">
        <f t="shared" si="3"/>
        <v>1210.4353515140444</v>
      </c>
      <c r="N47" s="11"/>
      <c r="O47" s="11"/>
      <c r="P47" s="5">
        <v>-1</v>
      </c>
      <c r="Q47" s="6">
        <v>-30</v>
      </c>
      <c r="R47" s="7"/>
      <c r="T47" s="5">
        <v>47</v>
      </c>
      <c r="U47" s="6">
        <v>51</v>
      </c>
      <c r="V47" s="7"/>
      <c r="X47" s="8"/>
      <c r="Z47" s="11">
        <f t="shared" si="4"/>
        <v>65856.69575618465</v>
      </c>
      <c r="AA47" s="32">
        <f t="shared" si="0"/>
        <v>1210.4353515140444</v>
      </c>
      <c r="AB47" s="18">
        <f t="shared" si="5"/>
        <v>-0.02617993877991494</v>
      </c>
      <c r="AC47" s="18">
        <f t="shared" si="6"/>
        <v>0.8351400470792868</v>
      </c>
      <c r="AD47" s="11">
        <f t="shared" si="7"/>
        <v>4272.188877829525</v>
      </c>
      <c r="AE47" s="11">
        <f t="shared" si="8"/>
        <v>-111.83286741641408</v>
      </c>
      <c r="AF47" s="11">
        <f t="shared" si="9"/>
        <v>4270.724905401391</v>
      </c>
      <c r="AG47" s="11">
        <f t="shared" si="10"/>
        <v>4719.838519386529</v>
      </c>
      <c r="AH47" s="11">
        <f t="shared" si="11"/>
        <v>662.6705814161521</v>
      </c>
      <c r="AI47" s="11">
        <f t="shared" si="12"/>
        <v>5.966731072117476</v>
      </c>
    </row>
    <row r="48" spans="1:35" ht="12.75">
      <c r="A48" s="8">
        <f t="shared" si="1"/>
        <v>41</v>
      </c>
      <c r="B48" s="1">
        <v>720</v>
      </c>
      <c r="C48" s="1" t="s">
        <v>214</v>
      </c>
      <c r="D48" s="1" t="s">
        <v>96</v>
      </c>
      <c r="E48" s="1" t="s">
        <v>266</v>
      </c>
      <c r="F48" s="1">
        <v>63.5</v>
      </c>
      <c r="G48" s="1" t="s">
        <v>414</v>
      </c>
      <c r="H48" s="33">
        <v>38374</v>
      </c>
      <c r="I48" s="35" t="s">
        <v>415</v>
      </c>
      <c r="J48" s="35">
        <v>33</v>
      </c>
      <c r="K48" s="35"/>
      <c r="L48" s="32">
        <f t="shared" si="2"/>
        <v>175.26921422451778</v>
      </c>
      <c r="M48" s="32">
        <f t="shared" si="3"/>
        <v>364.93331614089857</v>
      </c>
      <c r="N48" s="11"/>
      <c r="O48" s="11"/>
      <c r="P48" s="5">
        <v>7</v>
      </c>
      <c r="Q48" s="6">
        <v>8</v>
      </c>
      <c r="R48" s="7"/>
      <c r="T48" s="5">
        <v>51</v>
      </c>
      <c r="U48" s="6">
        <v>21</v>
      </c>
      <c r="V48" s="7"/>
      <c r="X48" s="8"/>
      <c r="Z48" s="11">
        <f t="shared" si="4"/>
        <v>66221.62907232555</v>
      </c>
      <c r="AA48" s="32">
        <f t="shared" si="0"/>
        <v>364.93331614089857</v>
      </c>
      <c r="AB48" s="18">
        <f t="shared" si="5"/>
        <v>0.12450015330892886</v>
      </c>
      <c r="AC48" s="18">
        <f t="shared" si="6"/>
        <v>0.8962265708990883</v>
      </c>
      <c r="AD48" s="11">
        <f t="shared" si="7"/>
        <v>3976.0811359436066</v>
      </c>
      <c r="AE48" s="11">
        <f t="shared" si="8"/>
        <v>493.7448692960859</v>
      </c>
      <c r="AF48" s="11">
        <f t="shared" si="9"/>
        <v>3945.3057173874868</v>
      </c>
      <c r="AG48" s="11">
        <f t="shared" si="10"/>
        <v>4971.845960740187</v>
      </c>
      <c r="AH48" s="11">
        <f t="shared" si="11"/>
        <v>175.2636789225696</v>
      </c>
      <c r="AI48" s="11">
        <f t="shared" si="12"/>
        <v>1.57742292802066</v>
      </c>
    </row>
    <row r="49" spans="1:35" ht="12.75">
      <c r="A49" s="8">
        <f t="shared" si="1"/>
        <v>42</v>
      </c>
      <c r="B49" s="1">
        <v>720</v>
      </c>
      <c r="C49" s="1" t="s">
        <v>215</v>
      </c>
      <c r="D49" s="1" t="s">
        <v>99</v>
      </c>
      <c r="E49" s="1" t="s">
        <v>116</v>
      </c>
      <c r="F49" s="1">
        <v>10</v>
      </c>
      <c r="G49" s="1" t="s">
        <v>389</v>
      </c>
      <c r="H49" s="33">
        <v>38374</v>
      </c>
      <c r="I49" s="35" t="s">
        <v>416</v>
      </c>
      <c r="J49" s="35">
        <v>23</v>
      </c>
      <c r="K49" s="35"/>
      <c r="L49" s="32">
        <f t="shared" si="2"/>
        <v>774.5888335049101</v>
      </c>
      <c r="M49" s="32">
        <f t="shared" si="3"/>
        <v>1936.4720837622754</v>
      </c>
      <c r="N49" s="11"/>
      <c r="O49" s="11"/>
      <c r="P49" s="5">
        <v>-6</v>
      </c>
      <c r="Q49" s="6">
        <v>-4</v>
      </c>
      <c r="R49" s="7"/>
      <c r="T49" s="5">
        <v>54</v>
      </c>
      <c r="U49" s="6">
        <v>30</v>
      </c>
      <c r="V49" s="7"/>
      <c r="X49" s="8"/>
      <c r="Z49" s="11">
        <f t="shared" si="4"/>
        <v>68158.10115608783</v>
      </c>
      <c r="AA49" s="32">
        <f t="shared" si="0"/>
        <v>1936.4720837622754</v>
      </c>
      <c r="AB49" s="18">
        <f t="shared" si="5"/>
        <v>-0.10588330795432264</v>
      </c>
      <c r="AC49" s="18">
        <f t="shared" si="6"/>
        <v>0.9512044423369095</v>
      </c>
      <c r="AD49" s="11">
        <f t="shared" si="7"/>
        <v>3696.8698347788027</v>
      </c>
      <c r="AE49" s="11">
        <f t="shared" si="8"/>
        <v>-390.7057994709263</v>
      </c>
      <c r="AF49" s="11">
        <f t="shared" si="9"/>
        <v>3676.165876773957</v>
      </c>
      <c r="AG49" s="11">
        <f t="shared" si="10"/>
        <v>5182.8203597691545</v>
      </c>
      <c r="AH49" s="11">
        <f t="shared" si="11"/>
        <v>774.1111262456409</v>
      </c>
      <c r="AI49" s="11">
        <f t="shared" si="12"/>
        <v>6.97129950154419</v>
      </c>
    </row>
    <row r="50" spans="1:35" ht="12.75">
      <c r="A50" s="8">
        <f t="shared" si="1"/>
        <v>43</v>
      </c>
      <c r="B50" s="1">
        <v>729</v>
      </c>
      <c r="C50" s="1" t="s">
        <v>216</v>
      </c>
      <c r="D50" s="1" t="s">
        <v>99</v>
      </c>
      <c r="E50" s="1" t="s">
        <v>267</v>
      </c>
      <c r="F50" s="1">
        <v>0.2</v>
      </c>
      <c r="G50" s="1" t="s">
        <v>417</v>
      </c>
      <c r="H50" s="33">
        <v>38376</v>
      </c>
      <c r="I50" s="35" t="s">
        <v>418</v>
      </c>
      <c r="J50" s="35">
        <v>23</v>
      </c>
      <c r="K50" s="35"/>
      <c r="L50" s="32">
        <f t="shared" si="2"/>
        <v>264.91132699567754</v>
      </c>
      <c r="M50" s="32">
        <f t="shared" si="3"/>
        <v>1151.2728104147775</v>
      </c>
      <c r="N50" s="11"/>
      <c r="O50" s="11"/>
      <c r="P50" s="5">
        <v>1</v>
      </c>
      <c r="Q50" s="6">
        <v>5</v>
      </c>
      <c r="R50" s="7"/>
      <c r="T50" s="5">
        <v>51</v>
      </c>
      <c r="U50" s="6">
        <v>55</v>
      </c>
      <c r="V50" s="7"/>
      <c r="X50" s="8"/>
      <c r="Z50" s="11">
        <f t="shared" si="4"/>
        <v>69309.37396650261</v>
      </c>
      <c r="AA50" s="32">
        <f t="shared" si="0"/>
        <v>1151.2728104147775</v>
      </c>
      <c r="AB50" s="18">
        <f t="shared" si="5"/>
        <v>0.0189077335632719</v>
      </c>
      <c r="AC50" s="18">
        <f t="shared" si="6"/>
        <v>0.9061167699937228</v>
      </c>
      <c r="AD50" s="11">
        <f t="shared" si="7"/>
        <v>3926.7149304971754</v>
      </c>
      <c r="AE50" s="11">
        <f t="shared" si="8"/>
        <v>74.24085595303413</v>
      </c>
      <c r="AF50" s="11">
        <f t="shared" si="9"/>
        <v>3926.0130464246804</v>
      </c>
      <c r="AG50" s="11">
        <f t="shared" si="10"/>
        <v>5010.926392549154</v>
      </c>
      <c r="AH50" s="11">
        <f t="shared" si="11"/>
        <v>264.8922143549332</v>
      </c>
      <c r="AI50" s="11">
        <f t="shared" si="12"/>
        <v>2.3842019429610977</v>
      </c>
    </row>
    <row r="51" spans="1:35" ht="12.75">
      <c r="A51" s="8">
        <f t="shared" si="1"/>
        <v>44</v>
      </c>
      <c r="B51" s="1">
        <v>738</v>
      </c>
      <c r="C51" s="1" t="s">
        <v>73</v>
      </c>
      <c r="D51" s="1" t="s">
        <v>103</v>
      </c>
      <c r="E51" s="1" t="s">
        <v>258</v>
      </c>
      <c r="F51" s="1">
        <v>600</v>
      </c>
      <c r="G51" s="1" t="s">
        <v>377</v>
      </c>
      <c r="H51" s="33">
        <v>38381</v>
      </c>
      <c r="I51" s="35" t="s">
        <v>419</v>
      </c>
      <c r="J51" s="35">
        <v>23</v>
      </c>
      <c r="K51" s="35"/>
      <c r="L51" s="32">
        <f t="shared" si="2"/>
        <v>1214.4693635942842</v>
      </c>
      <c r="M51" s="32">
        <f t="shared" si="3"/>
        <v>2101.8303449804102</v>
      </c>
      <c r="N51" s="11" t="s">
        <v>217</v>
      </c>
      <c r="O51" s="11"/>
      <c r="P51" s="5">
        <v>2</v>
      </c>
      <c r="Q51" s="6">
        <v>12</v>
      </c>
      <c r="R51" s="7"/>
      <c r="T51" s="5">
        <v>41</v>
      </c>
      <c r="U51" s="6">
        <v>23</v>
      </c>
      <c r="V51" s="7"/>
      <c r="X51" s="8"/>
      <c r="Z51" s="11">
        <f t="shared" si="4"/>
        <v>71411.20431148302</v>
      </c>
      <c r="AA51" s="32">
        <f t="shared" si="0"/>
        <v>2101.8303449804102</v>
      </c>
      <c r="AB51" s="18">
        <f t="shared" si="5"/>
        <v>0.038397243543875255</v>
      </c>
      <c r="AC51" s="18">
        <f t="shared" si="6"/>
        <v>0.7222754221169866</v>
      </c>
      <c r="AD51" s="11">
        <f t="shared" si="7"/>
        <v>4776.579833535028</v>
      </c>
      <c r="AE51" s="11">
        <f t="shared" si="8"/>
        <v>183.36243474104046</v>
      </c>
      <c r="AF51" s="11">
        <f t="shared" si="9"/>
        <v>4773.0590949263715</v>
      </c>
      <c r="AG51" s="11">
        <f t="shared" si="10"/>
        <v>4208.652818991084</v>
      </c>
      <c r="AH51" s="11">
        <f t="shared" si="11"/>
        <v>1212.628631275374</v>
      </c>
      <c r="AI51" s="11">
        <f t="shared" si="12"/>
        <v>10.930224272348559</v>
      </c>
    </row>
    <row r="52" spans="1:35" ht="12.75">
      <c r="A52" s="8">
        <f t="shared" si="1"/>
        <v>45</v>
      </c>
      <c r="B52" s="1">
        <v>747</v>
      </c>
      <c r="C52" s="1" t="s">
        <v>24</v>
      </c>
      <c r="D52" s="1" t="s">
        <v>98</v>
      </c>
      <c r="E52" s="1" t="s">
        <v>25</v>
      </c>
      <c r="F52" s="1">
        <v>400</v>
      </c>
      <c r="G52" s="1" t="s">
        <v>420</v>
      </c>
      <c r="H52" s="33">
        <v>38374</v>
      </c>
      <c r="I52" s="35" t="s">
        <v>421</v>
      </c>
      <c r="J52" s="35">
        <v>59</v>
      </c>
      <c r="K52" s="35"/>
      <c r="L52" s="32">
        <f t="shared" si="2"/>
        <v>41.25956361146505</v>
      </c>
      <c r="M52" s="32" t="str">
        <f t="shared" si="3"/>
        <v>200</v>
      </c>
      <c r="N52" s="11"/>
      <c r="O52" s="11"/>
      <c r="P52" s="5">
        <v>5</v>
      </c>
      <c r="Q52" s="6">
        <v>25</v>
      </c>
      <c r="R52" s="7"/>
      <c r="T52" s="5">
        <v>52</v>
      </c>
      <c r="U52" s="6">
        <v>23</v>
      </c>
      <c r="V52" s="7"/>
      <c r="X52" s="8"/>
      <c r="Z52" s="11">
        <f t="shared" si="4"/>
        <v>71611.20431148302</v>
      </c>
      <c r="AA52" s="32">
        <f t="shared" si="0"/>
        <v>73.65069934155508</v>
      </c>
      <c r="AB52" s="18">
        <f t="shared" si="5"/>
        <v>0.09453866781635951</v>
      </c>
      <c r="AC52" s="18">
        <f t="shared" si="6"/>
        <v>0.9142616398363629</v>
      </c>
      <c r="AD52" s="11">
        <f t="shared" si="7"/>
        <v>3885.7717922255483</v>
      </c>
      <c r="AE52" s="11">
        <f t="shared" si="8"/>
        <v>366.8087225925064</v>
      </c>
      <c r="AF52" s="11">
        <f t="shared" si="9"/>
        <v>3868.4200628015833</v>
      </c>
      <c r="AG52" s="11">
        <f t="shared" si="10"/>
        <v>5042.742412187972</v>
      </c>
      <c r="AH52" s="11">
        <f t="shared" si="11"/>
        <v>41.25949140066193</v>
      </c>
      <c r="AI52" s="11">
        <f t="shared" si="12"/>
        <v>0.3713360725031854</v>
      </c>
    </row>
    <row r="53" spans="1:35" ht="12.75">
      <c r="A53" s="8">
        <f t="shared" si="1"/>
        <v>46</v>
      </c>
      <c r="B53" s="1">
        <v>756</v>
      </c>
      <c r="C53" s="1" t="s">
        <v>41</v>
      </c>
      <c r="D53" s="1" t="s">
        <v>96</v>
      </c>
      <c r="E53" s="1" t="s">
        <v>175</v>
      </c>
      <c r="F53" s="1">
        <v>100</v>
      </c>
      <c r="G53" s="1" t="s">
        <v>357</v>
      </c>
      <c r="H53" s="33">
        <v>38374</v>
      </c>
      <c r="I53" s="35" t="s">
        <v>422</v>
      </c>
      <c r="J53" s="35">
        <v>23</v>
      </c>
      <c r="K53" s="35"/>
      <c r="L53" s="32">
        <f t="shared" si="2"/>
        <v>585.1750530204705</v>
      </c>
      <c r="M53" s="32">
        <f t="shared" si="3"/>
        <v>1170.350106040941</v>
      </c>
      <c r="N53" s="11"/>
      <c r="O53" s="11"/>
      <c r="P53" s="5">
        <v>9</v>
      </c>
      <c r="Q53" s="6">
        <v>31</v>
      </c>
      <c r="R53" s="7"/>
      <c r="T53" s="5">
        <v>47</v>
      </c>
      <c r="U53" s="6">
        <v>47</v>
      </c>
      <c r="V53" s="7"/>
      <c r="X53" s="8"/>
      <c r="Z53" s="11">
        <f t="shared" si="4"/>
        <v>72781.55441752396</v>
      </c>
      <c r="AA53" s="32">
        <f t="shared" si="0"/>
        <v>1170.350106040941</v>
      </c>
      <c r="AB53" s="18">
        <f t="shared" si="5"/>
        <v>0.16609716714812703</v>
      </c>
      <c r="AC53" s="18">
        <f t="shared" si="6"/>
        <v>0.8339764942446237</v>
      </c>
      <c r="AD53" s="11">
        <f t="shared" si="7"/>
        <v>4277.677766116494</v>
      </c>
      <c r="AE53" s="11">
        <f t="shared" si="8"/>
        <v>707.247704893118</v>
      </c>
      <c r="AF53" s="11">
        <f t="shared" si="9"/>
        <v>4218.806437210745</v>
      </c>
      <c r="AG53" s="11">
        <f t="shared" si="10"/>
        <v>4714.864408040566</v>
      </c>
      <c r="AH53" s="11">
        <f t="shared" si="11"/>
        <v>584.9690659058947</v>
      </c>
      <c r="AI53" s="11">
        <f t="shared" si="12"/>
        <v>5.266575477184234</v>
      </c>
    </row>
    <row r="54" spans="1:35" ht="12.75">
      <c r="A54" s="8">
        <f t="shared" si="1"/>
        <v>47</v>
      </c>
      <c r="B54" s="1">
        <v>756</v>
      </c>
      <c r="C54" s="1"/>
      <c r="D54" s="1" t="s">
        <v>99</v>
      </c>
      <c r="E54" s="1"/>
      <c r="F54" s="1"/>
      <c r="G54" s="1" t="s">
        <v>391</v>
      </c>
      <c r="H54" s="33">
        <v>38374</v>
      </c>
      <c r="I54" s="35" t="s">
        <v>422</v>
      </c>
      <c r="J54" s="35">
        <v>34</v>
      </c>
      <c r="K54" s="35">
        <v>258</v>
      </c>
      <c r="L54" s="32" t="str">
        <f t="shared" si="2"/>
        <v>0</v>
      </c>
      <c r="M54" s="32" t="str">
        <f t="shared" si="3"/>
        <v>200</v>
      </c>
      <c r="N54" s="11"/>
      <c r="O54" s="11"/>
      <c r="P54" s="5"/>
      <c r="Q54" s="6"/>
      <c r="R54" s="7"/>
      <c r="T54" s="5"/>
      <c r="U54" s="6"/>
      <c r="V54" s="7"/>
      <c r="X54" s="8"/>
      <c r="Z54" s="11">
        <f t="shared" si="4"/>
        <v>72981.55441752396</v>
      </c>
      <c r="AA54" s="32" t="str">
        <f t="shared" si="0"/>
        <v>0</v>
      </c>
      <c r="AB54" s="18">
        <f t="shared" si="5"/>
        <v>0</v>
      </c>
      <c r="AC54" s="18">
        <f t="shared" si="6"/>
        <v>0</v>
      </c>
      <c r="AD54" s="11">
        <f t="shared" si="7"/>
        <v>6366.197723675814</v>
      </c>
      <c r="AE54" s="11">
        <f t="shared" si="8"/>
        <v>0</v>
      </c>
      <c r="AF54" s="11">
        <f t="shared" si="9"/>
        <v>6366.197723675814</v>
      </c>
      <c r="AG54" s="11">
        <f t="shared" si="10"/>
        <v>0</v>
      </c>
      <c r="AH54" s="11">
        <f t="shared" si="11"/>
        <v>5613.3037629115015</v>
      </c>
      <c r="AI54" s="11">
        <f t="shared" si="12"/>
        <v>52.318532557197315</v>
      </c>
    </row>
    <row r="55" spans="1:35" ht="12.75">
      <c r="A55" s="8">
        <f t="shared" si="1"/>
        <v>48</v>
      </c>
      <c r="B55" s="1">
        <v>765</v>
      </c>
      <c r="C55" s="1" t="s">
        <v>140</v>
      </c>
      <c r="D55" s="1" t="s">
        <v>133</v>
      </c>
      <c r="E55" s="1" t="s">
        <v>141</v>
      </c>
      <c r="F55" s="1">
        <v>600</v>
      </c>
      <c r="G55" s="1" t="s">
        <v>423</v>
      </c>
      <c r="H55" s="33">
        <v>38374</v>
      </c>
      <c r="I55" s="35" t="s">
        <v>424</v>
      </c>
      <c r="J55" s="36">
        <v>34</v>
      </c>
      <c r="K55" s="36"/>
      <c r="L55" s="32">
        <f t="shared" si="2"/>
        <v>625.021399611342</v>
      </c>
      <c r="M55" s="32">
        <f t="shared" si="3"/>
        <v>1081.697886620471</v>
      </c>
      <c r="N55" s="11"/>
      <c r="O55" s="11"/>
      <c r="P55" s="5">
        <v>6</v>
      </c>
      <c r="Q55" s="6">
        <v>44</v>
      </c>
      <c r="R55" s="7"/>
      <c r="T55" s="5">
        <v>46</v>
      </c>
      <c r="U55" s="6">
        <v>39</v>
      </c>
      <c r="V55" s="7"/>
      <c r="X55" s="8"/>
      <c r="Z55" s="11">
        <f t="shared" si="4"/>
        <v>74063.25230414444</v>
      </c>
      <c r="AA55" s="32">
        <f t="shared" si="0"/>
        <v>1081.697886620471</v>
      </c>
      <c r="AB55" s="18">
        <f t="shared" si="5"/>
        <v>0.11751883630095152</v>
      </c>
      <c r="AC55" s="18">
        <f t="shared" si="6"/>
        <v>0.8141960960553547</v>
      </c>
      <c r="AD55" s="11">
        <f t="shared" si="7"/>
        <v>4370.096756264671</v>
      </c>
      <c r="AE55" s="11">
        <f t="shared" si="8"/>
        <v>512.3873794836628</v>
      </c>
      <c r="AF55" s="11">
        <f t="shared" si="9"/>
        <v>4339.954473547028</v>
      </c>
      <c r="AG55" s="11">
        <f t="shared" si="10"/>
        <v>4629.333407502652</v>
      </c>
      <c r="AH55" s="11">
        <f t="shared" si="11"/>
        <v>624.7704070522398</v>
      </c>
      <c r="AI55" s="11">
        <f t="shared" si="12"/>
        <v>5.625192596502077</v>
      </c>
    </row>
    <row r="56" spans="1:35" ht="12.75">
      <c r="A56" s="8">
        <f t="shared" si="1"/>
        <v>49</v>
      </c>
      <c r="B56" s="1">
        <v>765</v>
      </c>
      <c r="C56" s="1" t="s">
        <v>268</v>
      </c>
      <c r="D56" s="1" t="s">
        <v>99</v>
      </c>
      <c r="E56" s="1" t="s">
        <v>269</v>
      </c>
      <c r="F56" s="1">
        <v>0.5</v>
      </c>
      <c r="G56" s="1" t="s">
        <v>391</v>
      </c>
      <c r="H56" s="33">
        <v>38379</v>
      </c>
      <c r="I56" s="35" t="s">
        <v>407</v>
      </c>
      <c r="J56" s="36">
        <v>23</v>
      </c>
      <c r="K56" s="36"/>
      <c r="L56" s="32">
        <f t="shared" si="2"/>
        <v>315.0914791415946</v>
      </c>
      <c r="M56" s="32">
        <f t="shared" si="3"/>
        <v>1167.4508373023255</v>
      </c>
      <c r="N56" s="11"/>
      <c r="O56" s="11"/>
      <c r="P56" s="5">
        <v>0</v>
      </c>
      <c r="Q56" s="6">
        <v>24</v>
      </c>
      <c r="R56" s="7"/>
      <c r="T56" s="5">
        <v>51</v>
      </c>
      <c r="U56" s="6">
        <v>42</v>
      </c>
      <c r="V56" s="7"/>
      <c r="X56" s="8"/>
      <c r="Z56" s="11">
        <f t="shared" si="4"/>
        <v>75230.70314144676</v>
      </c>
      <c r="AA56" s="32">
        <f t="shared" si="0"/>
        <v>1167.4508373023255</v>
      </c>
      <c r="AB56" s="18">
        <f t="shared" si="5"/>
        <v>0.006981317007977318</v>
      </c>
      <c r="AC56" s="18">
        <f t="shared" si="6"/>
        <v>0.9023352232810685</v>
      </c>
      <c r="AD56" s="11">
        <f t="shared" si="7"/>
        <v>3945.6358613962207</v>
      </c>
      <c r="AE56" s="11">
        <f t="shared" si="8"/>
        <v>27.545510989378766</v>
      </c>
      <c r="AF56" s="11">
        <f t="shared" si="9"/>
        <v>3945.539709033509</v>
      </c>
      <c r="AG56" s="11">
        <f t="shared" si="10"/>
        <v>4996.0415436822805</v>
      </c>
      <c r="AH56" s="11">
        <f t="shared" si="11"/>
        <v>315.0593184639898</v>
      </c>
      <c r="AI56" s="11">
        <f t="shared" si="12"/>
        <v>2.8358233122743517</v>
      </c>
    </row>
    <row r="57" spans="1:35" ht="12.75">
      <c r="A57" s="8">
        <f t="shared" si="1"/>
        <v>50</v>
      </c>
      <c r="B57" s="1">
        <v>774</v>
      </c>
      <c r="C57" s="1" t="s">
        <v>210</v>
      </c>
      <c r="D57" s="1" t="s">
        <v>103</v>
      </c>
      <c r="E57" s="1" t="s">
        <v>74</v>
      </c>
      <c r="F57" s="1">
        <v>100</v>
      </c>
      <c r="G57" s="1" t="s">
        <v>377</v>
      </c>
      <c r="H57" s="33">
        <v>38374</v>
      </c>
      <c r="I57" s="35" t="s">
        <v>425</v>
      </c>
      <c r="J57" s="36">
        <v>33</v>
      </c>
      <c r="K57" s="36"/>
      <c r="L57" s="32">
        <f t="shared" si="2"/>
        <v>1486.014054942594</v>
      </c>
      <c r="M57" s="32">
        <f t="shared" si="3"/>
        <v>2972.028109885188</v>
      </c>
      <c r="N57" s="11" t="s">
        <v>219</v>
      </c>
      <c r="O57" s="11"/>
      <c r="P57" s="5">
        <v>0</v>
      </c>
      <c r="Q57" s="6">
        <v>-19</v>
      </c>
      <c r="R57" s="7"/>
      <c r="T57" s="5">
        <v>39</v>
      </c>
      <c r="U57" s="6">
        <v>17</v>
      </c>
      <c r="V57" s="7"/>
      <c r="X57" s="8"/>
      <c r="Z57" s="11">
        <f t="shared" si="4"/>
        <v>78202.73125133195</v>
      </c>
      <c r="AA57" s="32">
        <f t="shared" si="0"/>
        <v>2972.028109885188</v>
      </c>
      <c r="AB57" s="18">
        <f t="shared" si="5"/>
        <v>-0.0055268759646487095</v>
      </c>
      <c r="AC57" s="18">
        <f t="shared" si="6"/>
        <v>0.6856235078251057</v>
      </c>
      <c r="AD57" s="11">
        <f t="shared" si="7"/>
        <v>4927.5925007482165</v>
      </c>
      <c r="AE57" s="11">
        <f t="shared" si="8"/>
        <v>-27.234053905281357</v>
      </c>
      <c r="AF57" s="11">
        <f t="shared" si="9"/>
        <v>4927.5172409376655</v>
      </c>
      <c r="AG57" s="11">
        <f t="shared" si="10"/>
        <v>4030.794661540706</v>
      </c>
      <c r="AH57" s="11">
        <f t="shared" si="11"/>
        <v>1482.6427233433924</v>
      </c>
      <c r="AI57" s="11">
        <f t="shared" si="12"/>
        <v>13.374126494483345</v>
      </c>
    </row>
    <row r="58" spans="1:35" ht="12.75">
      <c r="A58" s="8">
        <f t="shared" si="1"/>
        <v>51</v>
      </c>
      <c r="B58" s="1">
        <v>774</v>
      </c>
      <c r="C58" s="1" t="s">
        <v>270</v>
      </c>
      <c r="D58" s="1" t="s">
        <v>99</v>
      </c>
      <c r="E58" s="1" t="s">
        <v>259</v>
      </c>
      <c r="F58" s="1">
        <v>0.7</v>
      </c>
      <c r="G58" s="1" t="s">
        <v>389</v>
      </c>
      <c r="H58" s="33">
        <v>38374</v>
      </c>
      <c r="I58" s="35" t="s">
        <v>426</v>
      </c>
      <c r="J58" s="36">
        <v>33</v>
      </c>
      <c r="K58" s="36"/>
      <c r="L58" s="32">
        <f t="shared" si="2"/>
        <v>278.1998378646548</v>
      </c>
      <c r="M58" s="32">
        <f t="shared" si="3"/>
        <v>977.8216214414205</v>
      </c>
      <c r="N58" s="11"/>
      <c r="O58" s="11"/>
      <c r="P58" s="5">
        <v>1</v>
      </c>
      <c r="Q58" s="6">
        <v>9</v>
      </c>
      <c r="R58" s="7"/>
      <c r="T58" s="5">
        <v>51</v>
      </c>
      <c r="U58" s="6">
        <v>17</v>
      </c>
      <c r="V58" s="7"/>
      <c r="X58" s="8"/>
      <c r="Z58" s="11">
        <f t="shared" si="4"/>
        <v>79180.55287277336</v>
      </c>
      <c r="AA58" s="32">
        <f t="shared" si="0"/>
        <v>977.8216214414205</v>
      </c>
      <c r="AB58" s="18">
        <f t="shared" si="5"/>
        <v>0.020071286397934786</v>
      </c>
      <c r="AC58" s="18">
        <f t="shared" si="6"/>
        <v>0.8950630180644252</v>
      </c>
      <c r="AD58" s="11">
        <f t="shared" si="7"/>
        <v>3981.8634485806356</v>
      </c>
      <c r="AE58" s="11">
        <f t="shared" si="8"/>
        <v>79.91575565762408</v>
      </c>
      <c r="AF58" s="11">
        <f t="shared" si="9"/>
        <v>3981.061415645348</v>
      </c>
      <c r="AG58" s="11">
        <f t="shared" si="10"/>
        <v>4967.216215728146</v>
      </c>
      <c r="AH58" s="11">
        <f t="shared" si="11"/>
        <v>278.1777023938712</v>
      </c>
      <c r="AI58" s="11">
        <f t="shared" si="12"/>
        <v>2.5037985407818932</v>
      </c>
    </row>
    <row r="59" spans="1:35" ht="12.75">
      <c r="A59" s="8">
        <f t="shared" si="1"/>
        <v>52</v>
      </c>
      <c r="B59" s="1">
        <v>783</v>
      </c>
      <c r="C59" s="1" t="s">
        <v>182</v>
      </c>
      <c r="D59" s="1" t="s">
        <v>96</v>
      </c>
      <c r="E59" s="1" t="s">
        <v>26</v>
      </c>
      <c r="F59" s="1">
        <v>100</v>
      </c>
      <c r="G59" s="1" t="s">
        <v>357</v>
      </c>
      <c r="H59" s="33">
        <v>38374</v>
      </c>
      <c r="I59" s="35" t="s">
        <v>427</v>
      </c>
      <c r="J59" s="35">
        <v>34</v>
      </c>
      <c r="K59" s="35"/>
      <c r="L59" s="32">
        <f t="shared" si="2"/>
        <v>516.0142480067843</v>
      </c>
      <c r="M59" s="32">
        <f t="shared" si="3"/>
        <v>1032.0284960135687</v>
      </c>
      <c r="N59" s="11"/>
      <c r="O59" s="11"/>
      <c r="P59" s="5">
        <v>12</v>
      </c>
      <c r="Q59" s="6">
        <v>16</v>
      </c>
      <c r="R59" s="7"/>
      <c r="T59" s="5">
        <v>51</v>
      </c>
      <c r="U59" s="6">
        <v>11</v>
      </c>
      <c r="V59" s="7"/>
      <c r="X59" s="8"/>
      <c r="Z59" s="11">
        <f t="shared" si="4"/>
        <v>80212.58136878692</v>
      </c>
      <c r="AA59" s="32">
        <f t="shared" si="0"/>
        <v>1032.0284960135687</v>
      </c>
      <c r="AB59" s="18">
        <f t="shared" si="5"/>
        <v>0.2140937215779711</v>
      </c>
      <c r="AC59" s="18">
        <f t="shared" si="6"/>
        <v>0.8933176888124309</v>
      </c>
      <c r="AD59" s="11">
        <f t="shared" si="7"/>
        <v>3990.526807218187</v>
      </c>
      <c r="AE59" s="11">
        <f t="shared" si="8"/>
        <v>847.8350199221043</v>
      </c>
      <c r="AF59" s="11">
        <f t="shared" si="9"/>
        <v>3899.420466956681</v>
      </c>
      <c r="AG59" s="11">
        <f t="shared" si="10"/>
        <v>4960.258991001189</v>
      </c>
      <c r="AH59" s="11">
        <f t="shared" si="11"/>
        <v>515.8730014316252</v>
      </c>
      <c r="AI59" s="11">
        <f t="shared" si="12"/>
        <v>4.644128232061059</v>
      </c>
    </row>
    <row r="60" spans="1:35" ht="12.75">
      <c r="A60" s="8">
        <f t="shared" si="1"/>
        <v>53</v>
      </c>
      <c r="B60" s="1">
        <v>783</v>
      </c>
      <c r="C60" s="1" t="s">
        <v>678</v>
      </c>
      <c r="D60" s="1" t="s">
        <v>103</v>
      </c>
      <c r="E60" s="1" t="s">
        <v>679</v>
      </c>
      <c r="F60" s="1">
        <v>50</v>
      </c>
      <c r="G60" s="1" t="s">
        <v>377</v>
      </c>
      <c r="H60" s="33">
        <v>38374</v>
      </c>
      <c r="I60" s="35" t="s">
        <v>220</v>
      </c>
      <c r="J60" s="35">
        <v>22</v>
      </c>
      <c r="K60" s="35">
        <v>1117</v>
      </c>
      <c r="L60" s="32" t="str">
        <f t="shared" si="2"/>
        <v>0</v>
      </c>
      <c r="M60" s="32">
        <f t="shared" si="3"/>
        <v>2377.116685080513</v>
      </c>
      <c r="N60" s="11"/>
      <c r="O60" s="11"/>
      <c r="P60" s="5"/>
      <c r="Q60" s="6"/>
      <c r="R60" s="7"/>
      <c r="T60" s="5"/>
      <c r="U60" s="6"/>
      <c r="V60" s="7"/>
      <c r="X60" s="8"/>
      <c r="Z60" s="11">
        <f t="shared" si="4"/>
        <v>82589.69805386744</v>
      </c>
      <c r="AA60" s="32">
        <f t="shared" si="0"/>
        <v>2377.116685080513</v>
      </c>
      <c r="AB60" s="18">
        <f t="shared" si="5"/>
        <v>0</v>
      </c>
      <c r="AC60" s="18">
        <f t="shared" si="6"/>
        <v>0</v>
      </c>
      <c r="AD60" s="11">
        <f t="shared" si="7"/>
        <v>6366.197723675814</v>
      </c>
      <c r="AE60" s="11">
        <f t="shared" si="8"/>
        <v>0</v>
      </c>
      <c r="AF60" s="11">
        <f t="shared" si="9"/>
        <v>6366.197723675814</v>
      </c>
      <c r="AG60" s="11">
        <f t="shared" si="10"/>
        <v>0</v>
      </c>
      <c r="AH60" s="11">
        <f t="shared" si="11"/>
        <v>5613.3037629115015</v>
      </c>
      <c r="AI60" s="11">
        <f t="shared" si="12"/>
        <v>52.318532557197315</v>
      </c>
    </row>
    <row r="61" spans="1:35" ht="12.75">
      <c r="A61" s="8">
        <f t="shared" si="1"/>
        <v>54</v>
      </c>
      <c r="B61" s="1">
        <v>792</v>
      </c>
      <c r="C61" s="1" t="s">
        <v>53</v>
      </c>
      <c r="D61" s="1" t="s">
        <v>97</v>
      </c>
      <c r="E61" s="1" t="s">
        <v>27</v>
      </c>
      <c r="F61" s="1">
        <v>300</v>
      </c>
      <c r="G61" s="1" t="s">
        <v>393</v>
      </c>
      <c r="H61" s="33">
        <v>38374</v>
      </c>
      <c r="I61" s="35" t="s">
        <v>211</v>
      </c>
      <c r="J61" s="35">
        <v>34</v>
      </c>
      <c r="K61" s="35"/>
      <c r="L61" s="32">
        <f t="shared" si="2"/>
        <v>743.4957674313947</v>
      </c>
      <c r="M61" s="32">
        <f t="shared" si="3"/>
        <v>1357.4571985068264</v>
      </c>
      <c r="N61" s="11"/>
      <c r="O61" s="11"/>
      <c r="P61" s="5">
        <v>1</v>
      </c>
      <c r="Q61" s="6">
        <v>10</v>
      </c>
      <c r="R61" s="7"/>
      <c r="T61" s="5">
        <v>45</v>
      </c>
      <c r="U61" s="6">
        <v>56</v>
      </c>
      <c r="V61" s="7"/>
      <c r="X61" s="8"/>
      <c r="Z61" s="11">
        <f t="shared" si="4"/>
        <v>83947.15525237427</v>
      </c>
      <c r="AA61" s="32">
        <f t="shared" si="0"/>
        <v>1357.4571985068264</v>
      </c>
      <c r="AB61" s="18">
        <f t="shared" si="5"/>
        <v>0.020362174606600513</v>
      </c>
      <c r="AC61" s="18">
        <f t="shared" si="6"/>
        <v>0.8016879030827286</v>
      </c>
      <c r="AD61" s="11">
        <f t="shared" si="7"/>
        <v>4427.657984912957</v>
      </c>
      <c r="AE61" s="11">
        <f t="shared" si="8"/>
        <v>90.1505150123875</v>
      </c>
      <c r="AF61" s="11">
        <f t="shared" si="9"/>
        <v>4426.740122935439</v>
      </c>
      <c r="AG61" s="11">
        <f t="shared" si="10"/>
        <v>4574.310683105341</v>
      </c>
      <c r="AH61" s="11">
        <f t="shared" si="11"/>
        <v>743.0733031758955</v>
      </c>
      <c r="AI61" s="11">
        <f t="shared" si="12"/>
        <v>6.6914619068825525</v>
      </c>
    </row>
    <row r="62" spans="1:35" ht="12.75">
      <c r="A62" s="8">
        <f t="shared" si="1"/>
        <v>55</v>
      </c>
      <c r="B62" s="1">
        <v>792</v>
      </c>
      <c r="C62" s="1" t="s">
        <v>224</v>
      </c>
      <c r="D62" s="1" t="s">
        <v>99</v>
      </c>
      <c r="E62" s="1" t="s">
        <v>428</v>
      </c>
      <c r="F62" s="1">
        <v>0.275</v>
      </c>
      <c r="G62" s="1" t="s">
        <v>351</v>
      </c>
      <c r="H62" s="33">
        <v>38378</v>
      </c>
      <c r="I62" s="35" t="s">
        <v>429</v>
      </c>
      <c r="J62" s="35">
        <v>33</v>
      </c>
      <c r="K62" s="35"/>
      <c r="L62" s="32">
        <f t="shared" si="2"/>
        <v>369.92261123131203</v>
      </c>
      <c r="M62" s="32">
        <f t="shared" si="3"/>
        <v>1516.4910148047747</v>
      </c>
      <c r="N62" s="11" t="s">
        <v>376</v>
      </c>
      <c r="O62" s="11"/>
      <c r="P62" s="5">
        <v>0</v>
      </c>
      <c r="Q62" s="6">
        <v>-29</v>
      </c>
      <c r="R62" s="7"/>
      <c r="T62" s="5">
        <v>52</v>
      </c>
      <c r="U62" s="6">
        <v>6</v>
      </c>
      <c r="V62" s="7"/>
      <c r="X62" s="8"/>
      <c r="Z62" s="11">
        <f t="shared" si="4"/>
        <v>85463.64626717905</v>
      </c>
      <c r="AA62" s="32">
        <f t="shared" si="0"/>
        <v>1516.4910148047747</v>
      </c>
      <c r="AB62" s="18">
        <f t="shared" si="5"/>
        <v>-0.008435758051305926</v>
      </c>
      <c r="AC62" s="18">
        <f t="shared" si="6"/>
        <v>0.9093165402890457</v>
      </c>
      <c r="AD62" s="11">
        <f t="shared" si="7"/>
        <v>3910.6610425576337</v>
      </c>
      <c r="AE62" s="11">
        <f t="shared" si="8"/>
        <v>-32.9889991118334</v>
      </c>
      <c r="AF62" s="11">
        <f t="shared" si="9"/>
        <v>3910.521898125052</v>
      </c>
      <c r="AG62" s="11">
        <f t="shared" si="10"/>
        <v>5023.465304663421</v>
      </c>
      <c r="AH62" s="11">
        <f t="shared" si="11"/>
        <v>369.8705705688066</v>
      </c>
      <c r="AI62" s="11">
        <f t="shared" si="12"/>
        <v>3.329303501081808</v>
      </c>
    </row>
    <row r="63" spans="1:35" ht="12.75">
      <c r="A63" s="8">
        <f t="shared" si="1"/>
        <v>56</v>
      </c>
      <c r="B63" s="1">
        <v>792</v>
      </c>
      <c r="C63" s="1" t="s">
        <v>92</v>
      </c>
      <c r="D63" s="1" t="s">
        <v>96</v>
      </c>
      <c r="E63" s="1" t="s">
        <v>183</v>
      </c>
      <c r="F63" s="1">
        <v>5</v>
      </c>
      <c r="G63" s="1" t="s">
        <v>430</v>
      </c>
      <c r="H63" s="33">
        <v>38374</v>
      </c>
      <c r="I63" s="35" t="s">
        <v>431</v>
      </c>
      <c r="J63" s="35">
        <v>23</v>
      </c>
      <c r="K63" s="35"/>
      <c r="L63" s="32">
        <f t="shared" si="2"/>
        <v>168.92653287582237</v>
      </c>
      <c r="M63" s="32">
        <f t="shared" si="3"/>
        <v>456.68532774746154</v>
      </c>
      <c r="N63" s="11" t="s">
        <v>221</v>
      </c>
      <c r="O63" s="11"/>
      <c r="P63" s="5">
        <v>7</v>
      </c>
      <c r="Q63" s="6">
        <v>21</v>
      </c>
      <c r="R63" s="7"/>
      <c r="T63" s="5">
        <v>52</v>
      </c>
      <c r="U63" s="6">
        <v>32</v>
      </c>
      <c r="V63" s="7"/>
      <c r="X63" s="8"/>
      <c r="Z63" s="11">
        <f t="shared" si="4"/>
        <v>85920.33159492651</v>
      </c>
      <c r="AA63" s="32">
        <f t="shared" si="0"/>
        <v>456.68532774746154</v>
      </c>
      <c r="AB63" s="18">
        <f t="shared" si="5"/>
        <v>0.1282817000215832</v>
      </c>
      <c r="AC63" s="18">
        <f t="shared" si="6"/>
        <v>0.9168796337143544</v>
      </c>
      <c r="AD63" s="11">
        <f t="shared" si="7"/>
        <v>3872.5566222204557</v>
      </c>
      <c r="AE63" s="11">
        <f t="shared" si="8"/>
        <v>495.4167546048474</v>
      </c>
      <c r="AF63" s="11">
        <f t="shared" si="9"/>
        <v>3840.736522017659</v>
      </c>
      <c r="AG63" s="11">
        <f t="shared" si="10"/>
        <v>5052.898046134675</v>
      </c>
      <c r="AH63" s="11">
        <f t="shared" si="11"/>
        <v>168.92157702419632</v>
      </c>
      <c r="AI63" s="11">
        <f t="shared" si="12"/>
        <v>1.5203387958824013</v>
      </c>
    </row>
    <row r="64" spans="1:35" ht="12.75">
      <c r="A64" s="8">
        <f t="shared" si="1"/>
        <v>57</v>
      </c>
      <c r="B64" s="1">
        <v>801</v>
      </c>
      <c r="C64" s="1" t="s">
        <v>28</v>
      </c>
      <c r="D64" s="1" t="s">
        <v>96</v>
      </c>
      <c r="E64" s="1" t="s">
        <v>29</v>
      </c>
      <c r="F64" s="1">
        <v>100</v>
      </c>
      <c r="G64" s="1" t="s">
        <v>432</v>
      </c>
      <c r="H64" s="33">
        <v>38374</v>
      </c>
      <c r="I64" s="35" t="s">
        <v>239</v>
      </c>
      <c r="J64" s="35">
        <v>34</v>
      </c>
      <c r="K64" s="35"/>
      <c r="L64" s="32">
        <f t="shared" si="2"/>
        <v>679.2690554013928</v>
      </c>
      <c r="M64" s="32">
        <f t="shared" si="3"/>
        <v>1358.5381108027857</v>
      </c>
      <c r="N64" s="11"/>
      <c r="O64" s="11"/>
      <c r="P64" s="5">
        <v>11</v>
      </c>
      <c r="Q64" s="6">
        <v>44</v>
      </c>
      <c r="R64" s="7"/>
      <c r="T64" s="5">
        <v>47</v>
      </c>
      <c r="U64" s="6">
        <v>52</v>
      </c>
      <c r="V64" s="7"/>
      <c r="X64" s="8"/>
      <c r="Z64" s="11">
        <f t="shared" si="4"/>
        <v>87278.86970572929</v>
      </c>
      <c r="AA64" s="32">
        <f t="shared" si="0"/>
        <v>1358.5381108027857</v>
      </c>
      <c r="AB64" s="18">
        <f t="shared" si="5"/>
        <v>0.20478529890066796</v>
      </c>
      <c r="AC64" s="18">
        <f t="shared" si="6"/>
        <v>0.8354309352879524</v>
      </c>
      <c r="AD64" s="11">
        <f t="shared" si="7"/>
        <v>4270.815751729133</v>
      </c>
      <c r="AE64" s="11">
        <f t="shared" si="8"/>
        <v>868.5000641938113</v>
      </c>
      <c r="AF64" s="11">
        <f t="shared" si="9"/>
        <v>4181.575638884585</v>
      </c>
      <c r="AG64" s="11">
        <f t="shared" si="10"/>
        <v>4721.081049051947</v>
      </c>
      <c r="AH64" s="11">
        <f t="shared" si="11"/>
        <v>678.9468801327739</v>
      </c>
      <c r="AI64" s="11">
        <f t="shared" si="12"/>
        <v>6.113421498612536</v>
      </c>
    </row>
    <row r="65" spans="1:35" ht="12.75">
      <c r="A65" s="8">
        <f t="shared" si="1"/>
        <v>58</v>
      </c>
      <c r="B65" s="1">
        <v>801</v>
      </c>
      <c r="C65" s="1" t="s">
        <v>210</v>
      </c>
      <c r="D65" s="1" t="s">
        <v>103</v>
      </c>
      <c r="E65" s="1" t="s">
        <v>271</v>
      </c>
      <c r="F65" s="1">
        <v>10</v>
      </c>
      <c r="G65" s="1" t="s">
        <v>377</v>
      </c>
      <c r="H65" s="33">
        <v>38374</v>
      </c>
      <c r="I65" s="35" t="s">
        <v>231</v>
      </c>
      <c r="J65" s="35">
        <v>22</v>
      </c>
      <c r="K65" s="35"/>
      <c r="L65" s="32">
        <f t="shared" si="2"/>
        <v>1268.925794871747</v>
      </c>
      <c r="M65" s="32">
        <f t="shared" si="3"/>
        <v>3172.3144871793675</v>
      </c>
      <c r="N65" s="11"/>
      <c r="O65" s="11"/>
      <c r="P65" s="5">
        <v>-3</v>
      </c>
      <c r="Q65" s="6">
        <v>-42</v>
      </c>
      <c r="R65" s="7"/>
      <c r="T65" s="5">
        <v>42</v>
      </c>
      <c r="U65" s="6">
        <v>20</v>
      </c>
      <c r="V65" s="7"/>
      <c r="X65" s="8"/>
      <c r="Z65" s="11">
        <f t="shared" si="4"/>
        <v>90451.18419290865</v>
      </c>
      <c r="AA65" s="32">
        <f t="shared" si="0"/>
        <v>3172.3144871793675</v>
      </c>
      <c r="AB65" s="18">
        <f t="shared" si="5"/>
        <v>-0.06457718232379019</v>
      </c>
      <c r="AC65" s="18">
        <f t="shared" si="6"/>
        <v>0.7388560500109329</v>
      </c>
      <c r="AD65" s="11">
        <f t="shared" si="7"/>
        <v>4706.144357562664</v>
      </c>
      <c r="AE65" s="11">
        <f t="shared" si="8"/>
        <v>-303.69835836515267</v>
      </c>
      <c r="AF65" s="11">
        <f t="shared" si="9"/>
        <v>4696.334956255272</v>
      </c>
      <c r="AG65" s="11">
        <f t="shared" si="10"/>
        <v>4287.269380703318</v>
      </c>
      <c r="AH65" s="11">
        <f t="shared" si="11"/>
        <v>1266.826267654248</v>
      </c>
      <c r="AI65" s="11">
        <f t="shared" si="12"/>
        <v>11.420332153845724</v>
      </c>
    </row>
    <row r="66" spans="1:35" ht="12.75">
      <c r="A66" s="8">
        <f t="shared" si="1"/>
        <v>59</v>
      </c>
      <c r="B66" s="1">
        <v>801</v>
      </c>
      <c r="C66" s="1" t="s">
        <v>433</v>
      </c>
      <c r="D66" s="1" t="s">
        <v>99</v>
      </c>
      <c r="E66" s="1" t="s">
        <v>434</v>
      </c>
      <c r="F66" s="1">
        <v>2</v>
      </c>
      <c r="G66" s="1" t="s">
        <v>367</v>
      </c>
      <c r="H66" s="33">
        <v>38374</v>
      </c>
      <c r="I66" s="35" t="s">
        <v>435</v>
      </c>
      <c r="J66" s="35">
        <v>23</v>
      </c>
      <c r="K66" s="35"/>
      <c r="L66" s="32">
        <f t="shared" si="2"/>
        <v>636.5163209115912</v>
      </c>
      <c r="M66" s="32">
        <f t="shared" si="3"/>
        <v>1928.2354954292377</v>
      </c>
      <c r="N66" s="11"/>
      <c r="O66" s="11"/>
      <c r="P66" s="5">
        <v>-4</v>
      </c>
      <c r="Q66" s="6">
        <v>-7</v>
      </c>
      <c r="R66" s="7"/>
      <c r="T66" s="5">
        <v>51</v>
      </c>
      <c r="U66" s="6">
        <v>3</v>
      </c>
      <c r="V66" s="7"/>
      <c r="X66" s="8"/>
      <c r="Z66" s="11">
        <f t="shared" si="4"/>
        <v>92379.41968833789</v>
      </c>
      <c r="AA66" s="32">
        <f t="shared" si="0"/>
        <v>1928.2354954292377</v>
      </c>
      <c r="AB66" s="18">
        <f t="shared" si="5"/>
        <v>-0.07184938754043323</v>
      </c>
      <c r="AC66" s="18">
        <f t="shared" si="6"/>
        <v>0.8909905831431052</v>
      </c>
      <c r="AD66" s="11">
        <f t="shared" si="7"/>
        <v>4002.05903843301</v>
      </c>
      <c r="AE66" s="11">
        <f t="shared" si="8"/>
        <v>-287.2981536617803</v>
      </c>
      <c r="AF66" s="11">
        <f t="shared" si="9"/>
        <v>3991.733497868549</v>
      </c>
      <c r="AG66" s="11">
        <f t="shared" si="10"/>
        <v>4950.959190887334</v>
      </c>
      <c r="AH66" s="11">
        <f t="shared" si="11"/>
        <v>636.2512250947888</v>
      </c>
      <c r="AI66" s="11">
        <f t="shared" si="12"/>
        <v>5.72864688820432</v>
      </c>
    </row>
    <row r="67" spans="1:35" ht="12.75">
      <c r="A67" s="8">
        <f t="shared" si="1"/>
        <v>60</v>
      </c>
      <c r="B67" s="1">
        <v>810</v>
      </c>
      <c r="C67" s="1" t="s">
        <v>75</v>
      </c>
      <c r="D67" s="1" t="s">
        <v>165</v>
      </c>
      <c r="E67" s="1" t="s">
        <v>76</v>
      </c>
      <c r="F67" s="1">
        <v>100</v>
      </c>
      <c r="G67" s="1" t="s">
        <v>436</v>
      </c>
      <c r="H67" s="33">
        <v>38374</v>
      </c>
      <c r="I67" s="35" t="s">
        <v>437</v>
      </c>
      <c r="J67" s="35">
        <v>46</v>
      </c>
      <c r="K67" s="35"/>
      <c r="L67" s="32">
        <f t="shared" si="2"/>
        <v>711.1102074397994</v>
      </c>
      <c r="M67" s="32">
        <f t="shared" si="3"/>
        <v>1422.2204148795988</v>
      </c>
      <c r="N67" s="11"/>
      <c r="O67" s="11"/>
      <c r="P67" s="5">
        <v>-3</v>
      </c>
      <c r="Q67" s="6">
        <v>-50</v>
      </c>
      <c r="R67" s="7"/>
      <c r="T67" s="5">
        <v>55</v>
      </c>
      <c r="U67" s="6">
        <v>58</v>
      </c>
      <c r="V67" s="7"/>
      <c r="X67" s="8"/>
      <c r="Z67" s="11">
        <f t="shared" si="4"/>
        <v>93801.64010321749</v>
      </c>
      <c r="AA67" s="32">
        <f t="shared" si="0"/>
        <v>1422.2204148795988</v>
      </c>
      <c r="AB67" s="18">
        <f t="shared" si="5"/>
        <v>-0.06690428799311597</v>
      </c>
      <c r="AC67" s="18">
        <f t="shared" si="6"/>
        <v>0.9768026046994932</v>
      </c>
      <c r="AD67" s="11">
        <f t="shared" si="7"/>
        <v>3563.002496071771</v>
      </c>
      <c r="AE67" s="11">
        <f t="shared" si="8"/>
        <v>-238.20234602638874</v>
      </c>
      <c r="AF67" s="11">
        <f t="shared" si="9"/>
        <v>3555.0311432336557</v>
      </c>
      <c r="AG67" s="11">
        <f t="shared" si="10"/>
        <v>5275.7451293558</v>
      </c>
      <c r="AH67" s="11">
        <f t="shared" si="11"/>
        <v>710.740573776998</v>
      </c>
      <c r="AI67" s="11">
        <f t="shared" si="12"/>
        <v>6.399991866958194</v>
      </c>
    </row>
    <row r="68" spans="1:35" ht="12.75">
      <c r="A68" s="8">
        <f t="shared" si="1"/>
        <v>61</v>
      </c>
      <c r="B68" s="1">
        <v>810</v>
      </c>
      <c r="C68" s="1" t="s">
        <v>438</v>
      </c>
      <c r="D68" s="1" t="s">
        <v>343</v>
      </c>
      <c r="E68" s="1" t="s">
        <v>344</v>
      </c>
      <c r="F68" s="1">
        <v>1200</v>
      </c>
      <c r="G68" s="1" t="s">
        <v>353</v>
      </c>
      <c r="H68" s="33">
        <v>38381</v>
      </c>
      <c r="I68" s="35" t="s">
        <v>439</v>
      </c>
      <c r="J68" s="35">
        <v>34</v>
      </c>
      <c r="K68" s="35"/>
      <c r="L68" s="32">
        <f t="shared" si="2"/>
        <v>1718.9200618189705</v>
      </c>
      <c r="M68" s="32">
        <f t="shared" si="3"/>
        <v>2827.551922286451</v>
      </c>
      <c r="N68" s="11"/>
      <c r="O68" s="11"/>
      <c r="P68" s="5">
        <v>21</v>
      </c>
      <c r="Q68" s="6">
        <v>54</v>
      </c>
      <c r="R68" s="7"/>
      <c r="T68" s="5">
        <v>41</v>
      </c>
      <c r="U68" s="6">
        <v>47</v>
      </c>
      <c r="V68" s="7"/>
      <c r="X68" s="8"/>
      <c r="Z68" s="11">
        <f t="shared" si="4"/>
        <v>96629.19202550394</v>
      </c>
      <c r="AA68" s="32">
        <f t="shared" si="0"/>
        <v>2827.551922286451</v>
      </c>
      <c r="AB68" s="18">
        <f t="shared" si="5"/>
        <v>0.3822271061867581</v>
      </c>
      <c r="AC68" s="18">
        <f t="shared" si="6"/>
        <v>0.729256739124964</v>
      </c>
      <c r="AD68" s="11">
        <f t="shared" si="7"/>
        <v>4747.0817308207315</v>
      </c>
      <c r="AE68" s="11">
        <f t="shared" si="8"/>
        <v>1770.6034884849573</v>
      </c>
      <c r="AF68" s="11">
        <f t="shared" si="9"/>
        <v>4404.514530076709</v>
      </c>
      <c r="AG68" s="11">
        <f t="shared" si="10"/>
        <v>4241.89680424255</v>
      </c>
      <c r="AH68" s="11">
        <f t="shared" si="11"/>
        <v>1713.7033148492417</v>
      </c>
      <c r="AI68" s="11">
        <f t="shared" si="12"/>
        <v>15.470280556370733</v>
      </c>
    </row>
    <row r="69" spans="1:35" ht="12.75">
      <c r="A69" s="8">
        <f t="shared" si="1"/>
        <v>62</v>
      </c>
      <c r="B69" s="1">
        <v>810</v>
      </c>
      <c r="C69" s="1" t="s">
        <v>440</v>
      </c>
      <c r="D69" s="1" t="s">
        <v>103</v>
      </c>
      <c r="E69" s="1" t="s">
        <v>441</v>
      </c>
      <c r="F69" s="1">
        <v>50</v>
      </c>
      <c r="G69" s="1" t="s">
        <v>377</v>
      </c>
      <c r="H69" s="33">
        <v>38378</v>
      </c>
      <c r="I69" s="35" t="s">
        <v>442</v>
      </c>
      <c r="J69" s="35">
        <v>22</v>
      </c>
      <c r="K69" s="35">
        <v>1117</v>
      </c>
      <c r="L69" s="32" t="str">
        <f t="shared" si="2"/>
        <v>0</v>
      </c>
      <c r="M69" s="32">
        <f t="shared" si="3"/>
        <v>2377.116685080513</v>
      </c>
      <c r="N69" s="11"/>
      <c r="O69" s="11"/>
      <c r="P69" s="5"/>
      <c r="Q69" s="6"/>
      <c r="R69" s="7"/>
      <c r="T69" s="5"/>
      <c r="U69" s="6"/>
      <c r="V69" s="7"/>
      <c r="X69" s="8"/>
      <c r="Z69" s="11">
        <f t="shared" si="4"/>
        <v>99006.30871058446</v>
      </c>
      <c r="AA69" s="32">
        <f t="shared" si="0"/>
        <v>2377.116685080513</v>
      </c>
      <c r="AB69" s="18">
        <f t="shared" si="5"/>
        <v>0</v>
      </c>
      <c r="AC69" s="18">
        <f t="shared" si="6"/>
        <v>0</v>
      </c>
      <c r="AD69" s="11">
        <f t="shared" si="7"/>
        <v>6366.197723675814</v>
      </c>
      <c r="AE69" s="11">
        <f t="shared" si="8"/>
        <v>0</v>
      </c>
      <c r="AF69" s="11">
        <f t="shared" si="9"/>
        <v>6366.197723675814</v>
      </c>
      <c r="AG69" s="11">
        <f t="shared" si="10"/>
        <v>0</v>
      </c>
      <c r="AH69" s="11">
        <f t="shared" si="11"/>
        <v>5613.3037629115015</v>
      </c>
      <c r="AI69" s="11">
        <f t="shared" si="12"/>
        <v>52.318532557197315</v>
      </c>
    </row>
    <row r="70" spans="1:35" ht="12.75">
      <c r="A70" s="8">
        <f t="shared" si="1"/>
        <v>63</v>
      </c>
      <c r="B70" s="1">
        <v>819</v>
      </c>
      <c r="C70" s="1"/>
      <c r="D70" s="1"/>
      <c r="E70" s="1"/>
      <c r="F70" s="1"/>
      <c r="G70" s="1" t="s">
        <v>348</v>
      </c>
      <c r="H70" s="33">
        <v>38375</v>
      </c>
      <c r="I70" s="35" t="s">
        <v>443</v>
      </c>
      <c r="J70" s="35">
        <v>33</v>
      </c>
      <c r="K70" s="35"/>
      <c r="L70" s="32" t="str">
        <f t="shared" si="2"/>
        <v>0</v>
      </c>
      <c r="M70" s="32" t="str">
        <f t="shared" si="3"/>
        <v>200</v>
      </c>
      <c r="N70" s="11"/>
      <c r="O70" s="11"/>
      <c r="P70" s="5"/>
      <c r="Q70" s="6"/>
      <c r="R70" s="7"/>
      <c r="T70" s="5"/>
      <c r="U70" s="6"/>
      <c r="V70" s="7"/>
      <c r="X70" s="8"/>
      <c r="Z70" s="11">
        <f t="shared" si="4"/>
        <v>99206.30871058446</v>
      </c>
      <c r="AA70" s="32" t="str">
        <f aca="true" t="shared" si="13" ref="AA70:AA132">IF(F70=0,"0",(10*(IF(L70="0",K70,L70))/LOG(F70*1000)))</f>
        <v>0</v>
      </c>
      <c r="AB70" s="18">
        <f t="shared" si="5"/>
        <v>0</v>
      </c>
      <c r="AC70" s="18">
        <f t="shared" si="6"/>
        <v>0</v>
      </c>
      <c r="AD70" s="11">
        <f t="shared" si="7"/>
        <v>6366.197723675814</v>
      </c>
      <c r="AE70" s="11">
        <f t="shared" si="8"/>
        <v>0</v>
      </c>
      <c r="AF70" s="11">
        <f t="shared" si="9"/>
        <v>6366.197723675814</v>
      </c>
      <c r="AG70" s="11">
        <f t="shared" si="10"/>
        <v>0</v>
      </c>
      <c r="AH70" s="11">
        <f t="shared" si="11"/>
        <v>5613.3037629115015</v>
      </c>
      <c r="AI70" s="11">
        <f t="shared" si="12"/>
        <v>52.318532557197315</v>
      </c>
    </row>
    <row r="71" spans="1:35" ht="12.75">
      <c r="A71" s="8">
        <f t="shared" si="1"/>
        <v>64</v>
      </c>
      <c r="B71" s="1">
        <v>819</v>
      </c>
      <c r="C71" s="1" t="s">
        <v>445</v>
      </c>
      <c r="D71" s="1" t="s">
        <v>103</v>
      </c>
      <c r="E71" s="1" t="s">
        <v>446</v>
      </c>
      <c r="F71" s="1">
        <v>5</v>
      </c>
      <c r="G71" s="1" t="s">
        <v>377</v>
      </c>
      <c r="H71" s="33">
        <v>38375</v>
      </c>
      <c r="I71" s="35" t="s">
        <v>444</v>
      </c>
      <c r="J71" s="35">
        <v>22</v>
      </c>
      <c r="K71" s="35">
        <v>1117</v>
      </c>
      <c r="L71" s="32" t="str">
        <f aca="true" t="shared" si="14" ref="L71:L133">IF(AG71=0,"0",$J$1*2*PI()/360*AI71)</f>
        <v>0</v>
      </c>
      <c r="M71" s="32">
        <f aca="true" t="shared" si="15" ref="M71:M133">IF(AND(AA71&gt;=200,F71&gt;0),AA71,"200")</f>
        <v>3019.7595511470126</v>
      </c>
      <c r="N71" s="11"/>
      <c r="O71" s="11"/>
      <c r="P71" s="5"/>
      <c r="Q71" s="6"/>
      <c r="R71" s="7"/>
      <c r="T71" s="5"/>
      <c r="U71" s="6"/>
      <c r="V71" s="7"/>
      <c r="X71" s="8"/>
      <c r="Z71" s="11">
        <f t="shared" si="4"/>
        <v>102226.06826173147</v>
      </c>
      <c r="AA71" s="32">
        <f t="shared" si="13"/>
        <v>3019.7595511470126</v>
      </c>
      <c r="AB71" s="18">
        <f aca="true" t="shared" si="16" ref="AB71:AB133">(P71+Q71/60+R71/3600)*PI()/180</f>
        <v>0</v>
      </c>
      <c r="AC71" s="18">
        <f aca="true" t="shared" si="17" ref="AC71:AC133">(T71+U71/60+V71/3600)*PI()/180</f>
        <v>0</v>
      </c>
      <c r="AD71" s="11">
        <f aca="true" t="shared" si="18" ref="AD71:AD133">COS(AC71)*$J$1</f>
        <v>6366.197723675814</v>
      </c>
      <c r="AE71" s="11">
        <f aca="true" t="shared" si="19" ref="AE71:AE133">SIN(AB71)*AD71</f>
        <v>0</v>
      </c>
      <c r="AF71" s="11">
        <f aca="true" t="shared" si="20" ref="AF71:AF133">COS(AB71)*AD71</f>
        <v>6366.197723675814</v>
      </c>
      <c r="AG71" s="11">
        <f aca="true" t="shared" si="21" ref="AG71:AG133">SIN(AC71)*$J$1</f>
        <v>0</v>
      </c>
      <c r="AH71" s="11">
        <f aca="true" t="shared" si="22" ref="AH71:AH133">SQRT((AE71-$AE$2)^2+(AF71-$AF$2)^2+(AG71-$AG$2)^2)</f>
        <v>5613.3037629115015</v>
      </c>
      <c r="AI71" s="11">
        <f aca="true" t="shared" si="23" ref="AI71:AI133">ASIN(AH71/2/$J$1)*360/PI()</f>
        <v>52.318532557197315</v>
      </c>
    </row>
    <row r="72" spans="1:35" ht="12.75">
      <c r="A72" s="8">
        <f t="shared" si="1"/>
        <v>65</v>
      </c>
      <c r="B72" s="1">
        <v>828</v>
      </c>
      <c r="C72" s="1" t="s">
        <v>92</v>
      </c>
      <c r="D72" s="1" t="s">
        <v>96</v>
      </c>
      <c r="E72" s="1" t="s">
        <v>272</v>
      </c>
      <c r="F72" s="1">
        <v>20</v>
      </c>
      <c r="G72" s="1" t="s">
        <v>357</v>
      </c>
      <c r="H72" s="33">
        <v>38375</v>
      </c>
      <c r="I72" s="35" t="s">
        <v>447</v>
      </c>
      <c r="J72" s="35">
        <v>34</v>
      </c>
      <c r="K72" s="35"/>
      <c r="L72" s="32">
        <f t="shared" si="14"/>
        <v>326.64509475770984</v>
      </c>
      <c r="M72" s="32">
        <f t="shared" si="15"/>
        <v>759.4578393710627</v>
      </c>
      <c r="N72" s="11" t="s">
        <v>223</v>
      </c>
      <c r="O72" s="11"/>
      <c r="P72" s="5">
        <v>9</v>
      </c>
      <c r="Q72" s="6">
        <v>44</v>
      </c>
      <c r="R72" s="7"/>
      <c r="T72" s="5">
        <v>52</v>
      </c>
      <c r="U72" s="6">
        <v>20</v>
      </c>
      <c r="V72" s="7"/>
      <c r="X72" s="8"/>
      <c r="Z72" s="11">
        <f t="shared" si="4"/>
        <v>102985.52610110254</v>
      </c>
      <c r="AA72" s="32">
        <f t="shared" si="13"/>
        <v>759.4578393710627</v>
      </c>
      <c r="AB72" s="18">
        <f t="shared" si="16"/>
        <v>0.1698787138607814</v>
      </c>
      <c r="AC72" s="18">
        <f t="shared" si="17"/>
        <v>0.9133889752103659</v>
      </c>
      <c r="AD72" s="11">
        <f t="shared" si="18"/>
        <v>3890.1709349960074</v>
      </c>
      <c r="AE72" s="11">
        <f t="shared" si="19"/>
        <v>657.6832298517734</v>
      </c>
      <c r="AF72" s="11">
        <f t="shared" si="20"/>
        <v>3834.1730102669403</v>
      </c>
      <c r="AG72" s="11">
        <f t="shared" si="21"/>
        <v>5039.349516896739</v>
      </c>
      <c r="AH72" s="11">
        <f t="shared" si="22"/>
        <v>326.60926510135533</v>
      </c>
      <c r="AI72" s="11">
        <f t="shared" si="23"/>
        <v>2.9398058528193887</v>
      </c>
    </row>
    <row r="73" spans="1:35" ht="12.75">
      <c r="A73" s="8">
        <f aca="true" t="shared" si="24" ref="A73:A136">A72+1</f>
        <v>66</v>
      </c>
      <c r="B73" s="1">
        <v>828</v>
      </c>
      <c r="C73" s="1" t="s">
        <v>224</v>
      </c>
      <c r="D73" s="1" t="s">
        <v>99</v>
      </c>
      <c r="E73" s="1" t="s">
        <v>273</v>
      </c>
      <c r="F73" s="1">
        <v>0.27</v>
      </c>
      <c r="G73" s="1" t="s">
        <v>351</v>
      </c>
      <c r="H73" s="33">
        <v>38378</v>
      </c>
      <c r="I73" s="35" t="s">
        <v>448</v>
      </c>
      <c r="J73" s="35">
        <v>22</v>
      </c>
      <c r="K73" s="35"/>
      <c r="L73" s="32">
        <f t="shared" si="14"/>
        <v>499.74224903328826</v>
      </c>
      <c r="M73" s="32">
        <f t="shared" si="15"/>
        <v>2055.3989345405494</v>
      </c>
      <c r="N73" s="11" t="s">
        <v>223</v>
      </c>
      <c r="O73" s="11"/>
      <c r="P73" s="5">
        <v>-1</v>
      </c>
      <c r="Q73" s="6">
        <v>-54</v>
      </c>
      <c r="R73" s="7"/>
      <c r="T73" s="5">
        <v>50</v>
      </c>
      <c r="U73" s="6">
        <v>43</v>
      </c>
      <c r="V73" s="7"/>
      <c r="X73" s="8"/>
      <c r="Z73" s="11">
        <f aca="true" t="shared" si="25" ref="Z73:Z136">(Z72+M73)</f>
        <v>105040.92503564309</v>
      </c>
      <c r="AA73" s="32">
        <f t="shared" si="13"/>
        <v>2055.3989345405494</v>
      </c>
      <c r="AB73" s="18">
        <f t="shared" si="16"/>
        <v>-0.03316125578789226</v>
      </c>
      <c r="AC73" s="18">
        <f t="shared" si="17"/>
        <v>0.8851728189697908</v>
      </c>
      <c r="AD73" s="11">
        <f t="shared" si="18"/>
        <v>4030.794661540706</v>
      </c>
      <c r="AE73" s="11">
        <f t="shared" si="19"/>
        <v>-133.6417160509015</v>
      </c>
      <c r="AF73" s="11">
        <f t="shared" si="20"/>
        <v>4028.5785948937405</v>
      </c>
      <c r="AG73" s="11">
        <f t="shared" si="21"/>
        <v>4927.5925007482165</v>
      </c>
      <c r="AH73" s="11">
        <f t="shared" si="22"/>
        <v>499.6139470821633</v>
      </c>
      <c r="AI73" s="11">
        <f t="shared" si="23"/>
        <v>4.497680241299594</v>
      </c>
    </row>
    <row r="74" spans="1:35" ht="12.75">
      <c r="A74" s="8">
        <f t="shared" si="24"/>
        <v>67</v>
      </c>
      <c r="B74" s="1">
        <v>837</v>
      </c>
      <c r="C74" s="1" t="s">
        <v>53</v>
      </c>
      <c r="D74" s="1" t="s">
        <v>97</v>
      </c>
      <c r="E74" s="1" t="s">
        <v>32</v>
      </c>
      <c r="F74" s="1">
        <v>200</v>
      </c>
      <c r="G74" s="1" t="s">
        <v>393</v>
      </c>
      <c r="H74" s="33">
        <v>38374</v>
      </c>
      <c r="I74" s="35" t="s">
        <v>449</v>
      </c>
      <c r="J74" s="35">
        <v>23</v>
      </c>
      <c r="K74" s="35"/>
      <c r="L74" s="32">
        <f t="shared" si="14"/>
        <v>374.6248115385364</v>
      </c>
      <c r="M74" s="32">
        <f t="shared" si="15"/>
        <v>706.7019274461071</v>
      </c>
      <c r="N74" s="11"/>
      <c r="O74" s="11"/>
      <c r="P74" s="5">
        <v>6</v>
      </c>
      <c r="Q74" s="6">
        <v>14</v>
      </c>
      <c r="R74" s="7"/>
      <c r="T74" s="5">
        <v>48</v>
      </c>
      <c r="U74" s="6">
        <v>53</v>
      </c>
      <c r="V74" s="7"/>
      <c r="X74" s="8"/>
      <c r="Z74" s="11">
        <f t="shared" si="25"/>
        <v>105747.62696308919</v>
      </c>
      <c r="AA74" s="32">
        <f t="shared" si="13"/>
        <v>706.7019274461071</v>
      </c>
      <c r="AB74" s="18">
        <f t="shared" si="16"/>
        <v>0.10879219004097987</v>
      </c>
      <c r="AC74" s="18">
        <f t="shared" si="17"/>
        <v>0.8531751160165614</v>
      </c>
      <c r="AD74" s="11">
        <f t="shared" si="18"/>
        <v>4186.376104060982</v>
      </c>
      <c r="AE74" s="11">
        <f t="shared" si="19"/>
        <v>454.54713469105894</v>
      </c>
      <c r="AF74" s="11">
        <f t="shared" si="20"/>
        <v>4161.626098894151</v>
      </c>
      <c r="AG74" s="11">
        <f t="shared" si="21"/>
        <v>4796.115988201527</v>
      </c>
      <c r="AH74" s="11">
        <f t="shared" si="22"/>
        <v>374.57076108703865</v>
      </c>
      <c r="AI74" s="11">
        <f t="shared" si="23"/>
        <v>3.3716233038468273</v>
      </c>
    </row>
    <row r="75" spans="1:35" ht="12.75">
      <c r="A75" s="8">
        <f t="shared" si="24"/>
        <v>68</v>
      </c>
      <c r="B75" s="1">
        <v>837</v>
      </c>
      <c r="C75" s="1" t="s">
        <v>302</v>
      </c>
      <c r="D75" s="1" t="s">
        <v>103</v>
      </c>
      <c r="E75" s="1" t="s">
        <v>314</v>
      </c>
      <c r="F75" s="1">
        <v>5</v>
      </c>
      <c r="G75" s="1" t="s">
        <v>377</v>
      </c>
      <c r="H75" s="33">
        <v>38374</v>
      </c>
      <c r="I75" s="35" t="s">
        <v>450</v>
      </c>
      <c r="J75" s="35">
        <v>22</v>
      </c>
      <c r="K75" s="35"/>
      <c r="L75" s="32">
        <f t="shared" si="14"/>
        <v>1267.2871189172201</v>
      </c>
      <c r="M75" s="32">
        <f t="shared" si="15"/>
        <v>3426.0540567554663</v>
      </c>
      <c r="N75" s="11"/>
      <c r="O75" s="11"/>
      <c r="P75" s="5">
        <v>-3</v>
      </c>
      <c r="Q75" s="6">
        <v>-42</v>
      </c>
      <c r="R75" s="7"/>
      <c r="T75" s="5">
        <v>42</v>
      </c>
      <c r="U75" s="6">
        <v>21</v>
      </c>
      <c r="V75" s="7"/>
      <c r="X75" s="8"/>
      <c r="Z75" s="11">
        <f t="shared" si="25"/>
        <v>109173.68101984466</v>
      </c>
      <c r="AA75" s="32">
        <f t="shared" si="13"/>
        <v>3426.0540567554663</v>
      </c>
      <c r="AB75" s="18">
        <f t="shared" si="16"/>
        <v>-0.06457718232379019</v>
      </c>
      <c r="AC75" s="18">
        <f t="shared" si="17"/>
        <v>0.7391469382195985</v>
      </c>
      <c r="AD75" s="11">
        <f t="shared" si="18"/>
        <v>4704.897042362595</v>
      </c>
      <c r="AE75" s="11">
        <f t="shared" si="19"/>
        <v>-303.61786623617326</v>
      </c>
      <c r="AF75" s="11">
        <f t="shared" si="20"/>
        <v>4695.090240936215</v>
      </c>
      <c r="AG75" s="11">
        <f t="shared" si="21"/>
        <v>4288.6381612002215</v>
      </c>
      <c r="AH75" s="11">
        <f t="shared" si="22"/>
        <v>1265.1957124341216</v>
      </c>
      <c r="AI75" s="11">
        <f t="shared" si="23"/>
        <v>11.405584070254982</v>
      </c>
    </row>
    <row r="76" spans="1:35" ht="12.75">
      <c r="A76" s="8">
        <f t="shared" si="24"/>
        <v>69</v>
      </c>
      <c r="B76" s="1">
        <v>855</v>
      </c>
      <c r="C76" s="1" t="s">
        <v>276</v>
      </c>
      <c r="D76" s="1" t="s">
        <v>99</v>
      </c>
      <c r="E76" s="1" t="s">
        <v>277</v>
      </c>
      <c r="F76" s="1">
        <v>2</v>
      </c>
      <c r="G76" s="1" t="s">
        <v>389</v>
      </c>
      <c r="H76" s="33">
        <v>38375</v>
      </c>
      <c r="I76" s="35" t="s">
        <v>451</v>
      </c>
      <c r="J76" s="35">
        <v>23</v>
      </c>
      <c r="K76" s="35"/>
      <c r="L76" s="32">
        <f t="shared" si="14"/>
        <v>245.8714107746417</v>
      </c>
      <c r="M76" s="32">
        <f t="shared" si="15"/>
        <v>744.8324041211454</v>
      </c>
      <c r="N76" s="11" t="s">
        <v>225</v>
      </c>
      <c r="O76" s="11"/>
      <c r="P76" s="5">
        <v>1</v>
      </c>
      <c r="Q76" s="6">
        <v>24</v>
      </c>
      <c r="R76" s="7"/>
      <c r="T76" s="5">
        <v>52</v>
      </c>
      <c r="U76" s="6">
        <v>38</v>
      </c>
      <c r="V76" s="7"/>
      <c r="X76" s="8"/>
      <c r="Z76" s="11">
        <f t="shared" si="25"/>
        <v>109918.51342396581</v>
      </c>
      <c r="AA76" s="32">
        <f t="shared" si="13"/>
        <v>744.8324041211454</v>
      </c>
      <c r="AB76" s="18">
        <f t="shared" si="16"/>
        <v>0.024434609527920613</v>
      </c>
      <c r="AC76" s="18">
        <f t="shared" si="17"/>
        <v>0.9186249629663489</v>
      </c>
      <c r="AD76" s="11">
        <f t="shared" si="18"/>
        <v>3863.7317576910104</v>
      </c>
      <c r="AE76" s="11">
        <f t="shared" si="19"/>
        <v>94.39938263797048</v>
      </c>
      <c r="AF76" s="11">
        <f t="shared" si="20"/>
        <v>3862.5783942785724</v>
      </c>
      <c r="AG76" s="11">
        <f t="shared" si="21"/>
        <v>5059.6492330541105</v>
      </c>
      <c r="AH76" s="11">
        <f t="shared" si="22"/>
        <v>245.8561300301379</v>
      </c>
      <c r="AI76" s="11">
        <f t="shared" si="23"/>
        <v>2.212842696971775</v>
      </c>
    </row>
    <row r="77" spans="1:35" ht="12.75">
      <c r="A77" s="8">
        <f t="shared" si="24"/>
        <v>70</v>
      </c>
      <c r="B77" s="1">
        <v>855</v>
      </c>
      <c r="C77" s="1" t="s">
        <v>73</v>
      </c>
      <c r="D77" s="1" t="s">
        <v>103</v>
      </c>
      <c r="E77" s="1" t="s">
        <v>274</v>
      </c>
      <c r="F77" s="1">
        <v>20</v>
      </c>
      <c r="G77" s="1" t="s">
        <v>205</v>
      </c>
      <c r="H77" s="33">
        <v>38375</v>
      </c>
      <c r="I77" s="35" t="s">
        <v>452</v>
      </c>
      <c r="J77" s="35">
        <v>23</v>
      </c>
      <c r="K77" s="35"/>
      <c r="L77" s="32">
        <f t="shared" si="14"/>
        <v>1165.1351715498693</v>
      </c>
      <c r="M77" s="32">
        <f t="shared" si="15"/>
        <v>2708.967788470396</v>
      </c>
      <c r="N77" s="11"/>
      <c r="O77" s="11"/>
      <c r="P77" s="5">
        <v>-3</v>
      </c>
      <c r="Q77" s="6">
        <v>-51</v>
      </c>
      <c r="R77" s="7"/>
      <c r="T77" s="5">
        <v>43</v>
      </c>
      <c r="U77" s="6">
        <v>28</v>
      </c>
      <c r="V77" s="7"/>
      <c r="X77" s="8"/>
      <c r="Z77" s="11">
        <f t="shared" si="25"/>
        <v>112627.4812124362</v>
      </c>
      <c r="AA77" s="32">
        <f t="shared" si="13"/>
        <v>2708.967788470396</v>
      </c>
      <c r="AB77" s="18">
        <f t="shared" si="16"/>
        <v>-0.0671951762017817</v>
      </c>
      <c r="AC77" s="18">
        <f t="shared" si="17"/>
        <v>0.7586364482002019</v>
      </c>
      <c r="AD77" s="11">
        <f t="shared" si="18"/>
        <v>4620.425349306823</v>
      </c>
      <c r="AE77" s="11">
        <f t="shared" si="19"/>
        <v>-310.2367093972652</v>
      </c>
      <c r="AF77" s="11">
        <f t="shared" si="20"/>
        <v>4609.9982204616335</v>
      </c>
      <c r="AG77" s="11">
        <f t="shared" si="21"/>
        <v>4379.514019662232</v>
      </c>
      <c r="AH77" s="11">
        <f t="shared" si="22"/>
        <v>1163.5097140871133</v>
      </c>
      <c r="AI77" s="11">
        <f t="shared" si="23"/>
        <v>10.486216543948823</v>
      </c>
    </row>
    <row r="78" spans="1:35" ht="12.75">
      <c r="A78" s="8">
        <f t="shared" si="24"/>
        <v>71</v>
      </c>
      <c r="B78" s="1">
        <v>855</v>
      </c>
      <c r="C78" s="1" t="s">
        <v>453</v>
      </c>
      <c r="D78" s="1" t="s">
        <v>96</v>
      </c>
      <c r="E78" s="1" t="s">
        <v>454</v>
      </c>
      <c r="F78" s="1">
        <v>50</v>
      </c>
      <c r="G78" s="1" t="s">
        <v>357</v>
      </c>
      <c r="H78" s="33">
        <v>38375</v>
      </c>
      <c r="I78" s="35" t="s">
        <v>455</v>
      </c>
      <c r="J78" s="35">
        <v>23</v>
      </c>
      <c r="K78" s="35"/>
      <c r="L78" s="32">
        <f t="shared" si="14"/>
        <v>587.819593970443</v>
      </c>
      <c r="M78" s="32">
        <f t="shared" si="15"/>
        <v>1250.954131284147</v>
      </c>
      <c r="N78" s="11"/>
      <c r="O78" s="11"/>
      <c r="P78" s="5">
        <v>13</v>
      </c>
      <c r="Q78" s="6">
        <v>35</v>
      </c>
      <c r="R78" s="7"/>
      <c r="T78" s="5">
        <v>52</v>
      </c>
      <c r="U78" s="6">
        <v>28</v>
      </c>
      <c r="V78" s="7"/>
      <c r="X78" s="8"/>
      <c r="Z78" s="11">
        <f t="shared" si="25"/>
        <v>113878.43534372035</v>
      </c>
      <c r="AA78" s="32">
        <f t="shared" si="13"/>
        <v>1250.954131284147</v>
      </c>
      <c r="AB78" s="18">
        <f t="shared" si="16"/>
        <v>0.2370738900625631</v>
      </c>
      <c r="AC78" s="18">
        <f t="shared" si="17"/>
        <v>0.9157160808796915</v>
      </c>
      <c r="AD78" s="11">
        <f t="shared" si="18"/>
        <v>3878.433313298513</v>
      </c>
      <c r="AE78" s="11">
        <f t="shared" si="19"/>
        <v>910.8864090621752</v>
      </c>
      <c r="AF78" s="11">
        <f t="shared" si="20"/>
        <v>3769.951049481876</v>
      </c>
      <c r="AG78" s="11">
        <f t="shared" si="21"/>
        <v>5048.388702470465</v>
      </c>
      <c r="AH78" s="11">
        <f t="shared" si="22"/>
        <v>587.6108017059628</v>
      </c>
      <c r="AI78" s="11">
        <f t="shared" si="23"/>
        <v>5.2903763457339865</v>
      </c>
    </row>
    <row r="79" spans="1:35" ht="12.75">
      <c r="A79" s="8">
        <f t="shared" si="24"/>
        <v>72</v>
      </c>
      <c r="B79" s="1">
        <v>855</v>
      </c>
      <c r="C79" s="1" t="s">
        <v>412</v>
      </c>
      <c r="D79" s="1" t="s">
        <v>96</v>
      </c>
      <c r="E79" s="1" t="s">
        <v>72</v>
      </c>
      <c r="F79" s="1">
        <v>5</v>
      </c>
      <c r="G79" s="1" t="s">
        <v>413</v>
      </c>
      <c r="H79" s="33">
        <v>38381</v>
      </c>
      <c r="I79" s="35" t="s">
        <v>425</v>
      </c>
      <c r="J79" s="35">
        <v>22</v>
      </c>
      <c r="K79" s="35"/>
      <c r="L79" s="32">
        <f t="shared" si="14"/>
        <v>183.62438395763954</v>
      </c>
      <c r="M79" s="32">
        <f t="shared" si="15"/>
        <v>496.42031090382125</v>
      </c>
      <c r="N79" s="11" t="s">
        <v>456</v>
      </c>
      <c r="O79" s="11"/>
      <c r="P79" s="5">
        <v>7</v>
      </c>
      <c r="Q79" s="6">
        <v>32</v>
      </c>
      <c r="R79" s="7"/>
      <c r="T79" s="5">
        <v>51</v>
      </c>
      <c r="U79" s="6">
        <v>44</v>
      </c>
      <c r="V79" s="7"/>
      <c r="X79" s="8"/>
      <c r="Z79" s="11">
        <f t="shared" si="25"/>
        <v>114374.85565462417</v>
      </c>
      <c r="AA79" s="32">
        <f t="shared" si="13"/>
        <v>496.42031090382125</v>
      </c>
      <c r="AB79" s="18">
        <f t="shared" si="16"/>
        <v>0.13148147031690616</v>
      </c>
      <c r="AC79" s="18">
        <f t="shared" si="17"/>
        <v>0.9029169996983999</v>
      </c>
      <c r="AD79" s="11">
        <f t="shared" si="18"/>
        <v>3942.728614682626</v>
      </c>
      <c r="AE79" s="11">
        <f t="shared" si="19"/>
        <v>516.9034286778092</v>
      </c>
      <c r="AF79" s="11">
        <f t="shared" si="20"/>
        <v>3908.6979640870572</v>
      </c>
      <c r="AG79" s="11">
        <f t="shared" si="21"/>
        <v>4998.33617595875</v>
      </c>
      <c r="AH79" s="11">
        <f t="shared" si="22"/>
        <v>183.6180187137116</v>
      </c>
      <c r="AI79" s="11">
        <f t="shared" si="23"/>
        <v>1.6526194556187557</v>
      </c>
    </row>
    <row r="80" spans="1:35" ht="12.75">
      <c r="A80" s="8">
        <f t="shared" si="24"/>
        <v>73</v>
      </c>
      <c r="B80" s="1">
        <v>864</v>
      </c>
      <c r="C80" s="1" t="s">
        <v>31</v>
      </c>
      <c r="D80" s="1" t="s">
        <v>97</v>
      </c>
      <c r="E80" s="1" t="s">
        <v>77</v>
      </c>
      <c r="F80" s="1">
        <v>300</v>
      </c>
      <c r="G80" s="1" t="s">
        <v>351</v>
      </c>
      <c r="H80" s="33">
        <v>38375</v>
      </c>
      <c r="I80" s="35" t="s">
        <v>457</v>
      </c>
      <c r="J80" s="36">
        <v>44</v>
      </c>
      <c r="K80" s="36"/>
      <c r="L80" s="32">
        <f t="shared" si="14"/>
        <v>430.4837654969589</v>
      </c>
      <c r="M80" s="32">
        <f t="shared" si="15"/>
        <v>785.9671996963896</v>
      </c>
      <c r="N80" s="11"/>
      <c r="O80" s="11"/>
      <c r="P80" s="5">
        <v>2</v>
      </c>
      <c r="Q80" s="6">
        <v>14</v>
      </c>
      <c r="R80" s="7"/>
      <c r="T80" s="5">
        <v>48</v>
      </c>
      <c r="U80" s="6">
        <v>41</v>
      </c>
      <c r="V80" s="7"/>
      <c r="X80" s="8"/>
      <c r="Z80" s="11">
        <f t="shared" si="25"/>
        <v>115160.82285432056</v>
      </c>
      <c r="AA80" s="32">
        <f t="shared" si="13"/>
        <v>785.9671996963896</v>
      </c>
      <c r="AB80" s="18">
        <f t="shared" si="16"/>
        <v>0.038979019961206694</v>
      </c>
      <c r="AC80" s="18">
        <f t="shared" si="17"/>
        <v>0.8496844575125727</v>
      </c>
      <c r="AD80" s="11">
        <f t="shared" si="18"/>
        <v>4203.09216828693</v>
      </c>
      <c r="AE80" s="11">
        <f t="shared" si="19"/>
        <v>163.79092983290204</v>
      </c>
      <c r="AF80" s="11">
        <f t="shared" si="20"/>
        <v>4199.899559087027</v>
      </c>
      <c r="AG80" s="11">
        <f t="shared" si="21"/>
        <v>4781.47358894935</v>
      </c>
      <c r="AH80" s="11">
        <f t="shared" si="22"/>
        <v>430.40175413517295</v>
      </c>
      <c r="AI80" s="11">
        <f t="shared" si="23"/>
        <v>3.87435388947263</v>
      </c>
    </row>
    <row r="81" spans="1:35" ht="12.75">
      <c r="A81" s="8">
        <f t="shared" si="24"/>
        <v>74</v>
      </c>
      <c r="B81" s="1">
        <v>873</v>
      </c>
      <c r="C81" s="1" t="s">
        <v>78</v>
      </c>
      <c r="D81" s="1" t="s">
        <v>96</v>
      </c>
      <c r="E81" s="1" t="s">
        <v>79</v>
      </c>
      <c r="F81" s="1">
        <v>150</v>
      </c>
      <c r="G81" s="1" t="s">
        <v>459</v>
      </c>
      <c r="H81" s="33">
        <v>38375</v>
      </c>
      <c r="I81" s="35" t="s">
        <v>460</v>
      </c>
      <c r="J81" s="35">
        <v>34</v>
      </c>
      <c r="K81" s="35"/>
      <c r="L81" s="32">
        <f t="shared" si="14"/>
        <v>336.84990709162764</v>
      </c>
      <c r="M81" s="32">
        <f t="shared" si="15"/>
        <v>650.7804639307733</v>
      </c>
      <c r="N81" s="11" t="s">
        <v>228</v>
      </c>
      <c r="O81" s="11"/>
      <c r="P81" s="5">
        <v>8</v>
      </c>
      <c r="Q81" s="6">
        <v>37</v>
      </c>
      <c r="R81" s="7"/>
      <c r="T81" s="5">
        <v>50</v>
      </c>
      <c r="U81" s="6">
        <v>11</v>
      </c>
      <c r="V81" s="7"/>
      <c r="X81" s="8"/>
      <c r="Z81" s="11">
        <f t="shared" si="25"/>
        <v>115811.60331825133</v>
      </c>
      <c r="AA81" s="32">
        <f t="shared" si="13"/>
        <v>650.7804639307733</v>
      </c>
      <c r="AB81" s="18">
        <f t="shared" si="16"/>
        <v>0.15038920388017807</v>
      </c>
      <c r="AC81" s="18">
        <f t="shared" si="17"/>
        <v>0.8758643962924877</v>
      </c>
      <c r="AD81" s="11">
        <f t="shared" si="18"/>
        <v>4076.487486602039</v>
      </c>
      <c r="AE81" s="11">
        <f t="shared" si="19"/>
        <v>610.7513999816148</v>
      </c>
      <c r="AF81" s="11">
        <f t="shared" si="20"/>
        <v>4030.475524779118</v>
      </c>
      <c r="AG81" s="11">
        <f t="shared" si="21"/>
        <v>4889.859223792859</v>
      </c>
      <c r="AH81" s="11">
        <f t="shared" si="22"/>
        <v>336.8106134201948</v>
      </c>
      <c r="AI81" s="11">
        <f t="shared" si="23"/>
        <v>3.0316491638246488</v>
      </c>
    </row>
    <row r="82" spans="1:35" ht="12.75">
      <c r="A82" s="8">
        <f t="shared" si="24"/>
        <v>75</v>
      </c>
      <c r="B82" s="1">
        <v>882</v>
      </c>
      <c r="C82" s="1" t="s">
        <v>80</v>
      </c>
      <c r="D82" s="1" t="s">
        <v>99</v>
      </c>
      <c r="E82" s="1" t="s">
        <v>81</v>
      </c>
      <c r="F82" s="1">
        <v>100</v>
      </c>
      <c r="G82" s="1" t="s">
        <v>367</v>
      </c>
      <c r="H82" s="33">
        <v>38375</v>
      </c>
      <c r="I82" s="35" t="s">
        <v>458</v>
      </c>
      <c r="J82" s="35">
        <v>23</v>
      </c>
      <c r="K82" s="35"/>
      <c r="L82" s="32">
        <f t="shared" si="14"/>
        <v>581.4891202698968</v>
      </c>
      <c r="M82" s="32">
        <f t="shared" si="15"/>
        <v>1162.9782405397937</v>
      </c>
      <c r="N82" s="11"/>
      <c r="O82" s="11"/>
      <c r="P82" s="5">
        <v>-3</v>
      </c>
      <c r="Q82" s="6">
        <v>-21</v>
      </c>
      <c r="R82" s="7"/>
      <c r="T82" s="5">
        <v>51</v>
      </c>
      <c r="U82" s="6">
        <v>10</v>
      </c>
      <c r="V82" s="7"/>
      <c r="X82" s="8"/>
      <c r="Z82" s="11">
        <f t="shared" si="25"/>
        <v>116974.58155879113</v>
      </c>
      <c r="AA82" s="32">
        <f t="shared" si="13"/>
        <v>1162.9782405397937</v>
      </c>
      <c r="AB82" s="18">
        <f t="shared" si="16"/>
        <v>-0.058468529941810045</v>
      </c>
      <c r="AC82" s="18">
        <f t="shared" si="17"/>
        <v>0.8930268006037652</v>
      </c>
      <c r="AD82" s="11">
        <f t="shared" si="18"/>
        <v>3991.969519219142</v>
      </c>
      <c r="AE82" s="11">
        <f t="shared" si="19"/>
        <v>-233.2716271416278</v>
      </c>
      <c r="AF82" s="11">
        <f t="shared" si="20"/>
        <v>3985.1480512454496</v>
      </c>
      <c r="AG82" s="11">
        <f t="shared" si="21"/>
        <v>4959.097983964463</v>
      </c>
      <c r="AH82" s="11">
        <f t="shared" si="22"/>
        <v>581.2870008695946</v>
      </c>
      <c r="AI82" s="11">
        <f t="shared" si="23"/>
        <v>5.2334020824290715</v>
      </c>
    </row>
    <row r="83" spans="1:35" ht="12.75">
      <c r="A83" s="8">
        <f t="shared" si="24"/>
        <v>76</v>
      </c>
      <c r="B83" s="1">
        <v>891</v>
      </c>
      <c r="C83" s="1" t="s">
        <v>229</v>
      </c>
      <c r="D83" s="1" t="s">
        <v>98</v>
      </c>
      <c r="E83" s="1" t="s">
        <v>278</v>
      </c>
      <c r="F83" s="1">
        <v>20</v>
      </c>
      <c r="G83" s="1" t="s">
        <v>351</v>
      </c>
      <c r="H83" s="33">
        <v>38376</v>
      </c>
      <c r="I83" s="35" t="s">
        <v>462</v>
      </c>
      <c r="J83" s="35">
        <v>44</v>
      </c>
      <c r="K83" s="35"/>
      <c r="L83" s="32">
        <f t="shared" si="14"/>
        <v>154.4914231485806</v>
      </c>
      <c r="M83" s="32">
        <f t="shared" si="15"/>
        <v>359.19633972404006</v>
      </c>
      <c r="N83" s="11" t="s">
        <v>461</v>
      </c>
      <c r="O83" s="11"/>
      <c r="P83" s="5">
        <v>5</v>
      </c>
      <c r="Q83" s="6">
        <v>51</v>
      </c>
      <c r="R83" s="7"/>
      <c r="T83" s="5">
        <v>50</v>
      </c>
      <c r="U83" s="6">
        <v>53</v>
      </c>
      <c r="V83" s="7"/>
      <c r="X83" s="8"/>
      <c r="Z83" s="11">
        <f t="shared" si="25"/>
        <v>117333.77789851518</v>
      </c>
      <c r="AA83" s="32">
        <f t="shared" si="13"/>
        <v>359.19633972404006</v>
      </c>
      <c r="AB83" s="18">
        <f t="shared" si="16"/>
        <v>0.10210176124166827</v>
      </c>
      <c r="AC83" s="18">
        <f t="shared" si="17"/>
        <v>0.888081701056448</v>
      </c>
      <c r="AD83" s="11">
        <f t="shared" si="18"/>
        <v>4016.4438427354326</v>
      </c>
      <c r="AE83" s="11">
        <f t="shared" si="19"/>
        <v>409.37385290218845</v>
      </c>
      <c r="AF83" s="11">
        <f t="shared" si="20"/>
        <v>3995.5267725804797</v>
      </c>
      <c r="AG83" s="11">
        <f t="shared" si="21"/>
        <v>4939.296742967337</v>
      </c>
      <c r="AH83" s="11">
        <f t="shared" si="22"/>
        <v>154.48763228254862</v>
      </c>
      <c r="AI83" s="11">
        <f t="shared" si="23"/>
        <v>1.3904228083372254</v>
      </c>
    </row>
    <row r="84" spans="1:35" ht="12.75">
      <c r="A84" s="8">
        <f t="shared" si="24"/>
        <v>77</v>
      </c>
      <c r="B84" s="1">
        <v>891</v>
      </c>
      <c r="C84" s="1" t="s">
        <v>169</v>
      </c>
      <c r="D84" s="1" t="s">
        <v>170</v>
      </c>
      <c r="E84" s="1" t="s">
        <v>171</v>
      </c>
      <c r="F84" s="1">
        <v>600</v>
      </c>
      <c r="G84" s="1" t="s">
        <v>348</v>
      </c>
      <c r="H84" s="33">
        <v>38374</v>
      </c>
      <c r="I84" s="35" t="s">
        <v>463</v>
      </c>
      <c r="J84" s="35">
        <v>23</v>
      </c>
      <c r="K84" s="35"/>
      <c r="L84" s="32">
        <f t="shared" si="14"/>
        <v>1726.4590040300143</v>
      </c>
      <c r="M84" s="32">
        <f t="shared" si="15"/>
        <v>2987.9089854482177</v>
      </c>
      <c r="N84" s="11"/>
      <c r="O84" s="11"/>
      <c r="P84" s="5">
        <v>3</v>
      </c>
      <c r="Q84" s="6">
        <v>9</v>
      </c>
      <c r="R84" s="7"/>
      <c r="T84" s="5">
        <v>36</v>
      </c>
      <c r="U84" s="6">
        <v>40</v>
      </c>
      <c r="V84" s="7"/>
      <c r="X84" s="8"/>
      <c r="Z84" s="11">
        <f t="shared" si="25"/>
        <v>120321.6868839634</v>
      </c>
      <c r="AA84" s="32">
        <f t="shared" si="13"/>
        <v>2987.9089854482177</v>
      </c>
      <c r="AB84" s="18">
        <f t="shared" si="16"/>
        <v>0.054977871437821374</v>
      </c>
      <c r="AC84" s="18">
        <f t="shared" si="17"/>
        <v>0.6399540590645875</v>
      </c>
      <c r="AD84" s="11">
        <f t="shared" si="18"/>
        <v>5106.474843824736</v>
      </c>
      <c r="AE84" s="11">
        <f t="shared" si="19"/>
        <v>280.6017113865475</v>
      </c>
      <c r="AF84" s="11">
        <f t="shared" si="20"/>
        <v>5098.759457964437</v>
      </c>
      <c r="AG84" s="11">
        <f t="shared" si="21"/>
        <v>3801.6296671717323</v>
      </c>
      <c r="AH84" s="11">
        <f t="shared" si="22"/>
        <v>1721.1733581613994</v>
      </c>
      <c r="AI84" s="11">
        <f t="shared" si="23"/>
        <v>15.538131036270128</v>
      </c>
    </row>
    <row r="85" spans="1:35" ht="12.75">
      <c r="A85" s="8">
        <f t="shared" si="24"/>
        <v>78</v>
      </c>
      <c r="B85" s="1">
        <v>900</v>
      </c>
      <c r="C85" s="1" t="s">
        <v>82</v>
      </c>
      <c r="D85" s="1" t="s">
        <v>100</v>
      </c>
      <c r="E85" s="1" t="s">
        <v>83</v>
      </c>
      <c r="F85" s="1">
        <v>600</v>
      </c>
      <c r="G85" s="1" t="s">
        <v>365</v>
      </c>
      <c r="H85" s="33">
        <v>38374</v>
      </c>
      <c r="I85" s="35" t="s">
        <v>464</v>
      </c>
      <c r="J85" s="35">
        <v>46</v>
      </c>
      <c r="K85" s="35"/>
      <c r="L85" s="32">
        <f t="shared" si="14"/>
        <v>820.4479101187231</v>
      </c>
      <c r="M85" s="32">
        <f t="shared" si="15"/>
        <v>1419.9142157523984</v>
      </c>
      <c r="N85" s="11"/>
      <c r="O85" s="11"/>
      <c r="P85" s="5">
        <v>9</v>
      </c>
      <c r="Q85" s="6">
        <v>11</v>
      </c>
      <c r="R85" s="7"/>
      <c r="T85" s="5">
        <v>45</v>
      </c>
      <c r="U85" s="6">
        <v>19</v>
      </c>
      <c r="V85" s="7"/>
      <c r="X85" s="8"/>
      <c r="Z85" s="11">
        <f t="shared" si="25"/>
        <v>121741.6010997158</v>
      </c>
      <c r="AA85" s="32">
        <f t="shared" si="13"/>
        <v>1419.9142157523984</v>
      </c>
      <c r="AB85" s="18">
        <f t="shared" si="16"/>
        <v>0.16027940297481258</v>
      </c>
      <c r="AC85" s="18">
        <f t="shared" si="17"/>
        <v>0.790925039362097</v>
      </c>
      <c r="AD85" s="11">
        <f t="shared" si="18"/>
        <v>4476.633271121447</v>
      </c>
      <c r="AE85" s="11">
        <f t="shared" si="19"/>
        <v>714.4439653051306</v>
      </c>
      <c r="AF85" s="11">
        <f t="shared" si="20"/>
        <v>4419.255057648357</v>
      </c>
      <c r="AG85" s="11">
        <f t="shared" si="21"/>
        <v>4526.392383877431</v>
      </c>
      <c r="AH85" s="11">
        <f t="shared" si="22"/>
        <v>819.8802460749571</v>
      </c>
      <c r="AI85" s="11">
        <f t="shared" si="23"/>
        <v>7.384031191068508</v>
      </c>
    </row>
    <row r="86" spans="1:35" ht="12.75">
      <c r="A86" s="8">
        <f t="shared" si="24"/>
        <v>79</v>
      </c>
      <c r="B86" s="1">
        <v>900</v>
      </c>
      <c r="C86" s="1"/>
      <c r="D86" s="1" t="s">
        <v>103</v>
      </c>
      <c r="E86" s="1"/>
      <c r="F86" s="1">
        <v>10</v>
      </c>
      <c r="G86" s="1" t="s">
        <v>377</v>
      </c>
      <c r="H86" s="33">
        <v>38378</v>
      </c>
      <c r="I86" s="35" t="s">
        <v>465</v>
      </c>
      <c r="J86" s="35">
        <v>22</v>
      </c>
      <c r="K86" s="35"/>
      <c r="L86" s="32" t="str">
        <f t="shared" si="14"/>
        <v>0</v>
      </c>
      <c r="M86" s="32" t="str">
        <f t="shared" si="15"/>
        <v>200</v>
      </c>
      <c r="N86" s="11" t="s">
        <v>692</v>
      </c>
      <c r="O86" s="11"/>
      <c r="P86" s="5"/>
      <c r="Q86" s="6"/>
      <c r="R86" s="7"/>
      <c r="T86" s="5"/>
      <c r="U86" s="6"/>
      <c r="V86" s="7"/>
      <c r="X86" s="8"/>
      <c r="Z86" s="11">
        <f t="shared" si="25"/>
        <v>121941.6010997158</v>
      </c>
      <c r="AA86" s="32">
        <f t="shared" si="13"/>
        <v>0</v>
      </c>
      <c r="AB86" s="18">
        <f t="shared" si="16"/>
        <v>0</v>
      </c>
      <c r="AC86" s="18">
        <f t="shared" si="17"/>
        <v>0</v>
      </c>
      <c r="AD86" s="11">
        <f t="shared" si="18"/>
        <v>6366.197723675814</v>
      </c>
      <c r="AE86" s="11">
        <f t="shared" si="19"/>
        <v>0</v>
      </c>
      <c r="AF86" s="11">
        <f t="shared" si="20"/>
        <v>6366.197723675814</v>
      </c>
      <c r="AG86" s="11">
        <f t="shared" si="21"/>
        <v>0</v>
      </c>
      <c r="AH86" s="11">
        <f t="shared" si="22"/>
        <v>5613.3037629115015</v>
      </c>
      <c r="AI86" s="11">
        <f t="shared" si="23"/>
        <v>52.318532557197315</v>
      </c>
    </row>
    <row r="87" spans="1:35" ht="12.75">
      <c r="A87" s="8">
        <f t="shared" si="24"/>
        <v>80</v>
      </c>
      <c r="B87" s="1">
        <v>909</v>
      </c>
      <c r="C87" s="1" t="s">
        <v>84</v>
      </c>
      <c r="D87" s="1" t="s">
        <v>99</v>
      </c>
      <c r="E87" s="1" t="s">
        <v>85</v>
      </c>
      <c r="F87" s="1">
        <v>200</v>
      </c>
      <c r="G87" s="1" t="s">
        <v>389</v>
      </c>
      <c r="H87" s="33">
        <v>38374</v>
      </c>
      <c r="I87" s="35" t="s">
        <v>467</v>
      </c>
      <c r="J87" s="35">
        <v>23</v>
      </c>
      <c r="K87" s="35"/>
      <c r="L87" s="32">
        <f t="shared" si="14"/>
        <v>486.88537780129457</v>
      </c>
      <c r="M87" s="32">
        <f t="shared" si="15"/>
        <v>918.4731612527117</v>
      </c>
      <c r="N87" s="11"/>
      <c r="O87" s="11"/>
      <c r="P87" s="5">
        <v>-1</v>
      </c>
      <c r="Q87" s="6">
        <v>-54</v>
      </c>
      <c r="R87" s="7"/>
      <c r="T87" s="5">
        <v>53</v>
      </c>
      <c r="U87" s="6">
        <v>38</v>
      </c>
      <c r="V87" s="7"/>
      <c r="X87" s="8"/>
      <c r="Z87" s="11">
        <f t="shared" si="25"/>
        <v>122860.07426096851</v>
      </c>
      <c r="AA87" s="32">
        <f t="shared" si="13"/>
        <v>918.4731612527117</v>
      </c>
      <c r="AB87" s="18">
        <f t="shared" si="16"/>
        <v>-0.03316125578789226</v>
      </c>
      <c r="AC87" s="18">
        <f t="shared" si="17"/>
        <v>0.9360782554862921</v>
      </c>
      <c r="AD87" s="11">
        <f t="shared" si="18"/>
        <v>3774.840237784559</v>
      </c>
      <c r="AE87" s="11">
        <f t="shared" si="19"/>
        <v>-125.155501471934</v>
      </c>
      <c r="AF87" s="11">
        <f t="shared" si="20"/>
        <v>3772.7648907994117</v>
      </c>
      <c r="AG87" s="11">
        <f t="shared" si="21"/>
        <v>5126.310040968818</v>
      </c>
      <c r="AH87" s="11">
        <f t="shared" si="22"/>
        <v>486.76672528442054</v>
      </c>
      <c r="AI87" s="11">
        <f t="shared" si="23"/>
        <v>4.381968400211651</v>
      </c>
    </row>
    <row r="88" spans="1:35" ht="12.75">
      <c r="A88" s="8">
        <f t="shared" si="24"/>
        <v>81</v>
      </c>
      <c r="B88" s="1">
        <v>909</v>
      </c>
      <c r="C88" s="1" t="s">
        <v>466</v>
      </c>
      <c r="D88" s="1" t="s">
        <v>103</v>
      </c>
      <c r="E88" s="1" t="s">
        <v>693</v>
      </c>
      <c r="F88" s="1">
        <v>10</v>
      </c>
      <c r="G88" s="1" t="s">
        <v>377</v>
      </c>
      <c r="H88" s="33">
        <v>38374</v>
      </c>
      <c r="I88" s="35" t="s">
        <v>467</v>
      </c>
      <c r="J88" s="35">
        <v>23</v>
      </c>
      <c r="K88" s="35">
        <v>1117</v>
      </c>
      <c r="L88" s="32" t="str">
        <f t="shared" si="14"/>
        <v>0</v>
      </c>
      <c r="M88" s="32">
        <f t="shared" si="15"/>
        <v>2792.5</v>
      </c>
      <c r="N88" s="11"/>
      <c r="O88" s="11"/>
      <c r="P88" s="5"/>
      <c r="Q88" s="6"/>
      <c r="R88" s="7"/>
      <c r="T88" s="5"/>
      <c r="U88" s="6"/>
      <c r="V88" s="7"/>
      <c r="X88" s="8"/>
      <c r="Z88" s="11">
        <f t="shared" si="25"/>
        <v>125652.57426096851</v>
      </c>
      <c r="AA88" s="32">
        <f t="shared" si="13"/>
        <v>2792.5</v>
      </c>
      <c r="AB88" s="18">
        <f t="shared" si="16"/>
        <v>0</v>
      </c>
      <c r="AC88" s="18">
        <f t="shared" si="17"/>
        <v>0</v>
      </c>
      <c r="AD88" s="11">
        <f t="shared" si="18"/>
        <v>6366.197723675814</v>
      </c>
      <c r="AE88" s="11">
        <f t="shared" si="19"/>
        <v>0</v>
      </c>
      <c r="AF88" s="11">
        <f t="shared" si="20"/>
        <v>6366.197723675814</v>
      </c>
      <c r="AG88" s="11">
        <f t="shared" si="21"/>
        <v>0</v>
      </c>
      <c r="AH88" s="11">
        <f t="shared" si="22"/>
        <v>5613.3037629115015</v>
      </c>
      <c r="AI88" s="11">
        <f t="shared" si="23"/>
        <v>52.318532557197315</v>
      </c>
    </row>
    <row r="89" spans="1:35" ht="12.75">
      <c r="A89" s="8">
        <f t="shared" si="24"/>
        <v>82</v>
      </c>
      <c r="B89" s="1">
        <v>918</v>
      </c>
      <c r="C89" s="1" t="s">
        <v>87</v>
      </c>
      <c r="D89" s="1" t="s">
        <v>142</v>
      </c>
      <c r="E89" s="1" t="s">
        <v>88</v>
      </c>
      <c r="F89" s="1">
        <v>300</v>
      </c>
      <c r="G89" s="1" t="s">
        <v>353</v>
      </c>
      <c r="H89" s="33">
        <v>38374</v>
      </c>
      <c r="I89" s="35" t="s">
        <v>468</v>
      </c>
      <c r="J89" s="36">
        <v>45</v>
      </c>
      <c r="K89" s="36"/>
      <c r="L89" s="32">
        <f t="shared" si="14"/>
        <v>968.7061666537682</v>
      </c>
      <c r="M89" s="32">
        <f t="shared" si="15"/>
        <v>1768.6410827933182</v>
      </c>
      <c r="N89" s="11"/>
      <c r="O89" s="11"/>
      <c r="P89" s="5">
        <v>14</v>
      </c>
      <c r="Q89" s="6">
        <v>35</v>
      </c>
      <c r="R89" s="7"/>
      <c r="T89" s="5">
        <v>46</v>
      </c>
      <c r="U89" s="6">
        <v>7</v>
      </c>
      <c r="V89" s="7"/>
      <c r="X89" s="8"/>
      <c r="Z89" s="11">
        <f t="shared" si="25"/>
        <v>127421.21534376183</v>
      </c>
      <c r="AA89" s="32">
        <f t="shared" si="13"/>
        <v>1768.6410827933182</v>
      </c>
      <c r="AB89" s="18">
        <f t="shared" si="16"/>
        <v>0.2545271825825064</v>
      </c>
      <c r="AC89" s="18">
        <f t="shared" si="17"/>
        <v>0.8048876733780516</v>
      </c>
      <c r="AD89" s="11">
        <f t="shared" si="18"/>
        <v>4412.998600108933</v>
      </c>
      <c r="AE89" s="11">
        <f t="shared" si="19"/>
        <v>1111.1394401454609</v>
      </c>
      <c r="AF89" s="11">
        <f t="shared" si="20"/>
        <v>4270.822612696134</v>
      </c>
      <c r="AG89" s="11">
        <f t="shared" si="21"/>
        <v>4588.454730339149</v>
      </c>
      <c r="AH89" s="11">
        <f t="shared" si="22"/>
        <v>967.7718824425066</v>
      </c>
      <c r="AI89" s="11">
        <f t="shared" si="23"/>
        <v>8.718355499883913</v>
      </c>
    </row>
    <row r="90" spans="1:35" ht="12.75">
      <c r="A90" s="8">
        <f t="shared" si="24"/>
        <v>83</v>
      </c>
      <c r="B90" s="1">
        <v>918</v>
      </c>
      <c r="C90" s="1"/>
      <c r="D90" s="1"/>
      <c r="E90" s="1"/>
      <c r="F90" s="1"/>
      <c r="G90" s="1" t="s">
        <v>348</v>
      </c>
      <c r="H90" s="33">
        <v>38378</v>
      </c>
      <c r="I90" s="35" t="s">
        <v>469</v>
      </c>
      <c r="J90" s="36">
        <v>23</v>
      </c>
      <c r="K90" s="36"/>
      <c r="L90" s="32" t="str">
        <f t="shared" si="14"/>
        <v>0</v>
      </c>
      <c r="M90" s="32" t="str">
        <f t="shared" si="15"/>
        <v>200</v>
      </c>
      <c r="N90" s="11"/>
      <c r="O90" s="11"/>
      <c r="P90" s="5"/>
      <c r="Q90" s="6"/>
      <c r="R90" s="7"/>
      <c r="T90" s="5"/>
      <c r="U90" s="6"/>
      <c r="V90" s="7"/>
      <c r="X90" s="8"/>
      <c r="Z90" s="11">
        <f t="shared" si="25"/>
        <v>127621.21534376183</v>
      </c>
      <c r="AA90" s="32" t="str">
        <f t="shared" si="13"/>
        <v>0</v>
      </c>
      <c r="AB90" s="18">
        <f t="shared" si="16"/>
        <v>0</v>
      </c>
      <c r="AC90" s="18">
        <f t="shared" si="17"/>
        <v>0</v>
      </c>
      <c r="AD90" s="11">
        <f t="shared" si="18"/>
        <v>6366.197723675814</v>
      </c>
      <c r="AE90" s="11">
        <f t="shared" si="19"/>
        <v>0</v>
      </c>
      <c r="AF90" s="11">
        <f t="shared" si="20"/>
        <v>6366.197723675814</v>
      </c>
      <c r="AG90" s="11">
        <f t="shared" si="21"/>
        <v>0</v>
      </c>
      <c r="AH90" s="11">
        <f t="shared" si="22"/>
        <v>5613.3037629115015</v>
      </c>
      <c r="AI90" s="11">
        <f t="shared" si="23"/>
        <v>52.318532557197315</v>
      </c>
    </row>
    <row r="91" spans="1:35" ht="12.75">
      <c r="A91" s="8">
        <f t="shared" si="24"/>
        <v>84</v>
      </c>
      <c r="B91" s="1">
        <v>918</v>
      </c>
      <c r="C91" s="1" t="s">
        <v>694</v>
      </c>
      <c r="D91" s="1" t="s">
        <v>103</v>
      </c>
      <c r="E91" s="1" t="s">
        <v>695</v>
      </c>
      <c r="F91" s="1">
        <v>20</v>
      </c>
      <c r="G91" s="1" t="s">
        <v>377</v>
      </c>
      <c r="H91" s="33">
        <v>38378</v>
      </c>
      <c r="I91" s="35" t="s">
        <v>470</v>
      </c>
      <c r="J91" s="36">
        <v>22</v>
      </c>
      <c r="K91" s="36">
        <v>1117</v>
      </c>
      <c r="L91" s="32" t="str">
        <f t="shared" si="14"/>
        <v>0</v>
      </c>
      <c r="M91" s="32">
        <f t="shared" si="15"/>
        <v>2597.0523365939944</v>
      </c>
      <c r="N91" s="11"/>
      <c r="O91" s="11"/>
      <c r="P91" s="5"/>
      <c r="Q91" s="6"/>
      <c r="R91" s="7"/>
      <c r="T91" s="5"/>
      <c r="U91" s="6"/>
      <c r="V91" s="7"/>
      <c r="X91" s="8"/>
      <c r="Z91" s="11">
        <f t="shared" si="25"/>
        <v>130218.26768035581</v>
      </c>
      <c r="AA91" s="32">
        <f t="shared" si="13"/>
        <v>2597.0523365939944</v>
      </c>
      <c r="AB91" s="18">
        <f t="shared" si="16"/>
        <v>0</v>
      </c>
      <c r="AC91" s="18">
        <f t="shared" si="17"/>
        <v>0</v>
      </c>
      <c r="AD91" s="11">
        <f t="shared" si="18"/>
        <v>6366.197723675814</v>
      </c>
      <c r="AE91" s="11">
        <f t="shared" si="19"/>
        <v>0</v>
      </c>
      <c r="AF91" s="11">
        <f t="shared" si="20"/>
        <v>6366.197723675814</v>
      </c>
      <c r="AG91" s="11">
        <f t="shared" si="21"/>
        <v>0</v>
      </c>
      <c r="AH91" s="11">
        <f t="shared" si="22"/>
        <v>5613.3037629115015</v>
      </c>
      <c r="AI91" s="11">
        <f t="shared" si="23"/>
        <v>52.318532557197315</v>
      </c>
    </row>
    <row r="92" spans="1:35" ht="12.75">
      <c r="A92" s="8">
        <f t="shared" si="24"/>
        <v>85</v>
      </c>
      <c r="B92" s="1">
        <v>927</v>
      </c>
      <c r="C92" s="1" t="s">
        <v>33</v>
      </c>
      <c r="D92" s="1" t="s">
        <v>95</v>
      </c>
      <c r="E92" s="1" t="s">
        <v>48</v>
      </c>
      <c r="F92" s="1">
        <v>150</v>
      </c>
      <c r="G92" s="1" t="s">
        <v>420</v>
      </c>
      <c r="H92" s="33">
        <v>38375</v>
      </c>
      <c r="I92" s="35" t="s">
        <v>471</v>
      </c>
      <c r="J92" s="35">
        <v>56</v>
      </c>
      <c r="K92" s="35"/>
      <c r="L92" s="32">
        <f t="shared" si="14"/>
        <v>137.31368215521388</v>
      </c>
      <c r="M92" s="32">
        <f t="shared" si="15"/>
        <v>265.2845077160892</v>
      </c>
      <c r="N92" s="11"/>
      <c r="O92" s="11"/>
      <c r="P92" s="5">
        <v>4</v>
      </c>
      <c r="Q92" s="6">
        <v>18</v>
      </c>
      <c r="R92" s="7"/>
      <c r="T92" s="5">
        <v>50</v>
      </c>
      <c r="U92" s="6">
        <v>59</v>
      </c>
      <c r="V92" s="7"/>
      <c r="X92" s="8"/>
      <c r="Z92" s="11">
        <f t="shared" si="25"/>
        <v>130483.5521880719</v>
      </c>
      <c r="AA92" s="32">
        <f t="shared" si="13"/>
        <v>265.2845077160892</v>
      </c>
      <c r="AB92" s="18">
        <f t="shared" si="16"/>
        <v>0.07504915783575616</v>
      </c>
      <c r="AC92" s="18">
        <f t="shared" si="17"/>
        <v>0.8898270303084422</v>
      </c>
      <c r="AD92" s="11">
        <f t="shared" si="18"/>
        <v>4007.817030630096</v>
      </c>
      <c r="AE92" s="11">
        <f t="shared" si="19"/>
        <v>300.5010183095178</v>
      </c>
      <c r="AF92" s="11">
        <f t="shared" si="20"/>
        <v>3996.535560833105</v>
      </c>
      <c r="AG92" s="11">
        <f t="shared" si="21"/>
        <v>4946.299233358864</v>
      </c>
      <c r="AH92" s="11">
        <f t="shared" si="22"/>
        <v>137.3110204042112</v>
      </c>
      <c r="AI92" s="11">
        <f t="shared" si="23"/>
        <v>1.2358231393969248</v>
      </c>
    </row>
    <row r="93" spans="1:35" ht="12.75">
      <c r="A93" s="8">
        <f t="shared" si="24"/>
        <v>86</v>
      </c>
      <c r="B93" s="1">
        <v>936</v>
      </c>
      <c r="C93" s="1" t="s">
        <v>89</v>
      </c>
      <c r="D93" s="1" t="s">
        <v>96</v>
      </c>
      <c r="E93" s="1" t="s">
        <v>90</v>
      </c>
      <c r="F93" s="1">
        <v>50</v>
      </c>
      <c r="G93" s="1" t="s">
        <v>472</v>
      </c>
      <c r="H93" s="33">
        <v>38374</v>
      </c>
      <c r="I93" s="35" t="s">
        <v>473</v>
      </c>
      <c r="J93" s="35">
        <v>33</v>
      </c>
      <c r="K93" s="35"/>
      <c r="L93" s="32">
        <f t="shared" si="14"/>
        <v>286.57657023539133</v>
      </c>
      <c r="M93" s="32">
        <f t="shared" si="15"/>
        <v>609.8710355055472</v>
      </c>
      <c r="N93" s="11"/>
      <c r="O93" s="11"/>
      <c r="P93" s="5">
        <v>8</v>
      </c>
      <c r="Q93" s="6">
        <v>53</v>
      </c>
      <c r="R93" s="7"/>
      <c r="T93" s="5">
        <v>53</v>
      </c>
      <c r="U93" s="6">
        <v>7</v>
      </c>
      <c r="V93" s="7"/>
      <c r="X93" s="8"/>
      <c r="Z93" s="11">
        <f t="shared" si="25"/>
        <v>131093.42322357744</v>
      </c>
      <c r="AA93" s="32">
        <f t="shared" si="13"/>
        <v>609.8710355055472</v>
      </c>
      <c r="AB93" s="18">
        <f t="shared" si="16"/>
        <v>0.15504341521882958</v>
      </c>
      <c r="AC93" s="18">
        <f t="shared" si="17"/>
        <v>0.9270607210176547</v>
      </c>
      <c r="AD93" s="11">
        <f t="shared" si="18"/>
        <v>3820.9128125059874</v>
      </c>
      <c r="AE93" s="11">
        <f t="shared" si="19"/>
        <v>590.0367958709892</v>
      </c>
      <c r="AF93" s="11">
        <f t="shared" si="20"/>
        <v>3775.0803038201334</v>
      </c>
      <c r="AG93" s="11">
        <f t="shared" si="21"/>
        <v>5092.062326421654</v>
      </c>
      <c r="AH93" s="11">
        <f t="shared" si="22"/>
        <v>286.55237445946585</v>
      </c>
      <c r="AI93" s="11">
        <f t="shared" si="23"/>
        <v>2.579189132118522</v>
      </c>
    </row>
    <row r="94" spans="1:35" ht="12.75">
      <c r="A94" s="8">
        <f t="shared" si="24"/>
        <v>87</v>
      </c>
      <c r="B94" s="1">
        <v>936</v>
      </c>
      <c r="C94" s="1" t="s">
        <v>14</v>
      </c>
      <c r="D94" s="1" t="s">
        <v>103</v>
      </c>
      <c r="E94" s="1" t="s">
        <v>279</v>
      </c>
      <c r="F94" s="1">
        <v>50</v>
      </c>
      <c r="G94" s="1" t="s">
        <v>377</v>
      </c>
      <c r="H94" s="33">
        <v>38374</v>
      </c>
      <c r="I94" s="35" t="s">
        <v>474</v>
      </c>
      <c r="J94" s="35">
        <v>22</v>
      </c>
      <c r="K94" s="35"/>
      <c r="L94" s="32">
        <f t="shared" si="14"/>
        <v>1250.4737934365216</v>
      </c>
      <c r="M94" s="32">
        <f t="shared" si="15"/>
        <v>2661.1657284099183</v>
      </c>
      <c r="N94" s="11"/>
      <c r="O94" s="11"/>
      <c r="P94" s="5">
        <v>0</v>
      </c>
      <c r="Q94" s="6">
        <v>-53</v>
      </c>
      <c r="R94" s="7"/>
      <c r="T94" s="5">
        <v>41</v>
      </c>
      <c r="U94" s="6">
        <v>37</v>
      </c>
      <c r="V94" s="7"/>
      <c r="X94" s="8"/>
      <c r="Z94" s="11">
        <f t="shared" si="25"/>
        <v>133754.58895198736</v>
      </c>
      <c r="AA94" s="32">
        <f t="shared" si="13"/>
        <v>2661.1657284099183</v>
      </c>
      <c r="AB94" s="18">
        <f t="shared" si="16"/>
        <v>-0.015417075059283242</v>
      </c>
      <c r="AC94" s="18">
        <f t="shared" si="17"/>
        <v>0.7263478570383068</v>
      </c>
      <c r="AD94" s="11">
        <f t="shared" si="18"/>
        <v>4759.400807119185</v>
      </c>
      <c r="AE94" s="11">
        <f t="shared" si="19"/>
        <v>-73.37313276974027</v>
      </c>
      <c r="AF94" s="11">
        <f t="shared" si="20"/>
        <v>4758.835196368362</v>
      </c>
      <c r="AG94" s="11">
        <f t="shared" si="21"/>
        <v>4228.070176112072</v>
      </c>
      <c r="AH94" s="11">
        <f t="shared" si="22"/>
        <v>1248.4645024219858</v>
      </c>
      <c r="AI94" s="11">
        <f t="shared" si="23"/>
        <v>11.254264140928695</v>
      </c>
    </row>
    <row r="95" spans="1:35" ht="12.75">
      <c r="A95" s="8">
        <f t="shared" si="24"/>
        <v>88</v>
      </c>
      <c r="B95" s="1">
        <v>945</v>
      </c>
      <c r="C95" s="1" t="s">
        <v>61</v>
      </c>
      <c r="D95" s="1" t="s">
        <v>97</v>
      </c>
      <c r="E95" s="1" t="s">
        <v>91</v>
      </c>
      <c r="F95" s="1">
        <v>300</v>
      </c>
      <c r="G95" s="1" t="s">
        <v>393</v>
      </c>
      <c r="H95" s="33">
        <v>38375</v>
      </c>
      <c r="I95" s="35">
        <v>1532</v>
      </c>
      <c r="J95" s="35">
        <v>33</v>
      </c>
      <c r="K95" s="35"/>
      <c r="L95" s="32">
        <f t="shared" si="14"/>
        <v>1014.2506438968501</v>
      </c>
      <c r="M95" s="32">
        <f t="shared" si="15"/>
        <v>1851.795125081201</v>
      </c>
      <c r="N95" s="11" t="s">
        <v>476</v>
      </c>
      <c r="O95" s="11"/>
      <c r="P95" s="5">
        <v>1</v>
      </c>
      <c r="Q95" s="6">
        <v>20</v>
      </c>
      <c r="R95" s="7"/>
      <c r="T95" s="5">
        <v>43</v>
      </c>
      <c r="U95" s="6">
        <v>21</v>
      </c>
      <c r="V95" s="7"/>
      <c r="X95" s="8"/>
      <c r="Z95" s="11">
        <f t="shared" si="25"/>
        <v>135606.38407706856</v>
      </c>
      <c r="AA95" s="32">
        <f t="shared" si="13"/>
        <v>1851.795125081201</v>
      </c>
      <c r="AB95" s="18">
        <f t="shared" si="16"/>
        <v>0.023271056693257724</v>
      </c>
      <c r="AC95" s="18">
        <f t="shared" si="17"/>
        <v>0.7566002307395419</v>
      </c>
      <c r="AD95" s="11">
        <f t="shared" si="18"/>
        <v>4629.333407502652</v>
      </c>
      <c r="AE95" s="11">
        <f t="shared" si="19"/>
        <v>107.7197571001407</v>
      </c>
      <c r="AF95" s="11">
        <f t="shared" si="20"/>
        <v>4628.0799746493585</v>
      </c>
      <c r="AG95" s="11">
        <f t="shared" si="21"/>
        <v>4370.096756264671</v>
      </c>
      <c r="AH95" s="11">
        <f t="shared" si="22"/>
        <v>1013.1783184914442</v>
      </c>
      <c r="AI95" s="11">
        <f t="shared" si="23"/>
        <v>9.12825579507165</v>
      </c>
    </row>
    <row r="96" spans="1:35" ht="12.75">
      <c r="A96" s="8">
        <f t="shared" si="24"/>
        <v>89</v>
      </c>
      <c r="B96" s="1">
        <v>945</v>
      </c>
      <c r="C96" s="1" t="s">
        <v>177</v>
      </c>
      <c r="D96" s="1" t="s">
        <v>99</v>
      </c>
      <c r="E96" s="1" t="s">
        <v>280</v>
      </c>
      <c r="F96" s="1">
        <v>0.7</v>
      </c>
      <c r="G96" s="1" t="s">
        <v>423</v>
      </c>
      <c r="H96" s="33">
        <v>38375</v>
      </c>
      <c r="I96" s="35" t="s">
        <v>475</v>
      </c>
      <c r="J96" s="35">
        <v>22</v>
      </c>
      <c r="K96" s="35"/>
      <c r="L96" s="32">
        <f t="shared" si="14"/>
        <v>343.4349195184073</v>
      </c>
      <c r="M96" s="32">
        <f t="shared" si="15"/>
        <v>1207.11101933305</v>
      </c>
      <c r="N96" s="11" t="s">
        <v>207</v>
      </c>
      <c r="O96" s="11"/>
      <c r="P96" s="5">
        <v>0</v>
      </c>
      <c r="Q96" s="6">
        <v>27</v>
      </c>
      <c r="R96" s="7"/>
      <c r="T96" s="5">
        <v>50</v>
      </c>
      <c r="U96" s="6">
        <v>50</v>
      </c>
      <c r="V96" s="7"/>
      <c r="X96" s="8"/>
      <c r="Z96" s="11">
        <f t="shared" si="25"/>
        <v>136813.4950964016</v>
      </c>
      <c r="AA96" s="32">
        <f t="shared" si="13"/>
        <v>1207.11101933305</v>
      </c>
      <c r="AB96" s="18">
        <f t="shared" si="16"/>
        <v>0.007853981633974483</v>
      </c>
      <c r="AC96" s="18">
        <f t="shared" si="17"/>
        <v>0.8872090364304509</v>
      </c>
      <c r="AD96" s="11">
        <f t="shared" si="18"/>
        <v>4020.752662384883</v>
      </c>
      <c r="AE96" s="11">
        <f t="shared" si="19"/>
        <v>31.578592908393095</v>
      </c>
      <c r="AF96" s="11">
        <f t="shared" si="20"/>
        <v>4020.6286529030567</v>
      </c>
      <c r="AG96" s="11">
        <f t="shared" si="21"/>
        <v>4935.78985420368</v>
      </c>
      <c r="AH96" s="11">
        <f t="shared" si="22"/>
        <v>343.3932761293503</v>
      </c>
      <c r="AI96" s="11">
        <f t="shared" si="23"/>
        <v>3.0909142756656656</v>
      </c>
    </row>
    <row r="97" spans="1:35" ht="12.75">
      <c r="A97" s="8">
        <f t="shared" si="24"/>
        <v>90</v>
      </c>
      <c r="B97" s="1">
        <v>954</v>
      </c>
      <c r="C97" s="1" t="s">
        <v>230</v>
      </c>
      <c r="D97" s="1" t="s">
        <v>103</v>
      </c>
      <c r="E97" s="1" t="s">
        <v>695</v>
      </c>
      <c r="F97" s="1">
        <v>50</v>
      </c>
      <c r="G97" s="1" t="s">
        <v>377</v>
      </c>
      <c r="H97" s="33">
        <v>38375</v>
      </c>
      <c r="I97" s="35" t="s">
        <v>479</v>
      </c>
      <c r="J97" s="35">
        <v>22</v>
      </c>
      <c r="K97" s="35">
        <v>1117</v>
      </c>
      <c r="L97" s="32" t="str">
        <f t="shared" si="14"/>
        <v>0</v>
      </c>
      <c r="M97" s="32">
        <f t="shared" si="15"/>
        <v>2377.116685080513</v>
      </c>
      <c r="N97" s="11"/>
      <c r="O97" s="11"/>
      <c r="P97" s="5"/>
      <c r="Q97" s="6"/>
      <c r="R97" s="7"/>
      <c r="T97" s="5"/>
      <c r="U97" s="6"/>
      <c r="V97" s="7"/>
      <c r="X97" s="8"/>
      <c r="Z97" s="11">
        <f t="shared" si="25"/>
        <v>139190.61178148212</v>
      </c>
      <c r="AA97" s="32">
        <f t="shared" si="13"/>
        <v>2377.116685080513</v>
      </c>
      <c r="AB97" s="18">
        <f t="shared" si="16"/>
        <v>0</v>
      </c>
      <c r="AC97" s="18">
        <f t="shared" si="17"/>
        <v>0</v>
      </c>
      <c r="AD97" s="11">
        <f t="shared" si="18"/>
        <v>6366.197723675814</v>
      </c>
      <c r="AE97" s="11">
        <f t="shared" si="19"/>
        <v>0</v>
      </c>
      <c r="AF97" s="11">
        <f t="shared" si="20"/>
        <v>6366.197723675814</v>
      </c>
      <c r="AG97" s="11">
        <f t="shared" si="21"/>
        <v>0</v>
      </c>
      <c r="AH97" s="11">
        <f t="shared" si="22"/>
        <v>5613.3037629115015</v>
      </c>
      <c r="AI97" s="11">
        <f t="shared" si="23"/>
        <v>52.318532557197315</v>
      </c>
    </row>
    <row r="98" spans="1:35" ht="12.75">
      <c r="A98" s="8">
        <f t="shared" si="24"/>
        <v>91</v>
      </c>
      <c r="B98" s="1">
        <v>954</v>
      </c>
      <c r="C98" s="1" t="s">
        <v>156</v>
      </c>
      <c r="D98" s="1" t="s">
        <v>151</v>
      </c>
      <c r="E98" s="1" t="s">
        <v>157</v>
      </c>
      <c r="F98" s="1">
        <v>200</v>
      </c>
      <c r="G98" s="1" t="s">
        <v>353</v>
      </c>
      <c r="H98" s="33">
        <v>38375</v>
      </c>
      <c r="I98" s="35" t="s">
        <v>478</v>
      </c>
      <c r="J98" s="36">
        <v>44</v>
      </c>
      <c r="K98" s="36"/>
      <c r="L98" s="32">
        <f t="shared" si="14"/>
        <v>907.999590311881</v>
      </c>
      <c r="M98" s="32">
        <f t="shared" si="15"/>
        <v>1712.8738963080502</v>
      </c>
      <c r="N98" s="11" t="s">
        <v>477</v>
      </c>
      <c r="O98" s="11"/>
      <c r="P98" s="5">
        <v>17</v>
      </c>
      <c r="Q98" s="6">
        <v>7</v>
      </c>
      <c r="R98" s="7"/>
      <c r="T98" s="5">
        <v>49</v>
      </c>
      <c r="U98" s="6">
        <v>23</v>
      </c>
      <c r="V98" s="7"/>
      <c r="X98" s="8"/>
      <c r="Z98" s="11">
        <f t="shared" si="25"/>
        <v>140903.48567779016</v>
      </c>
      <c r="AA98" s="32">
        <f t="shared" si="13"/>
        <v>1712.8738963080502</v>
      </c>
      <c r="AB98" s="18">
        <f t="shared" si="16"/>
        <v>0.29874219029969606</v>
      </c>
      <c r="AC98" s="18">
        <f t="shared" si="17"/>
        <v>0.861901762276533</v>
      </c>
      <c r="AD98" s="11">
        <f t="shared" si="18"/>
        <v>4144.363223261353</v>
      </c>
      <c r="AE98" s="11">
        <f t="shared" si="19"/>
        <v>1219.7621112978723</v>
      </c>
      <c r="AF98" s="11">
        <f t="shared" si="20"/>
        <v>3960.7987727431173</v>
      </c>
      <c r="AG98" s="11">
        <f t="shared" si="21"/>
        <v>4832.46592648245</v>
      </c>
      <c r="AH98" s="11">
        <f t="shared" si="22"/>
        <v>907.2301498246658</v>
      </c>
      <c r="AI98" s="11">
        <f t="shared" si="23"/>
        <v>8.171996312806929</v>
      </c>
    </row>
    <row r="99" spans="1:35" ht="12.75">
      <c r="A99" s="8">
        <f t="shared" si="24"/>
        <v>92</v>
      </c>
      <c r="B99" s="1">
        <v>954</v>
      </c>
      <c r="C99" s="1" t="s">
        <v>345</v>
      </c>
      <c r="D99" s="1" t="s">
        <v>315</v>
      </c>
      <c r="E99" s="1" t="s">
        <v>316</v>
      </c>
      <c r="F99" s="1">
        <v>300</v>
      </c>
      <c r="G99" s="1" t="s">
        <v>480</v>
      </c>
      <c r="H99" s="33">
        <v>38375</v>
      </c>
      <c r="I99" s="35" t="s">
        <v>481</v>
      </c>
      <c r="J99" s="36">
        <v>22</v>
      </c>
      <c r="K99" s="36"/>
      <c r="L99" s="32" t="str">
        <f t="shared" si="14"/>
        <v>0</v>
      </c>
      <c r="M99" s="32" t="str">
        <f t="shared" si="15"/>
        <v>200</v>
      </c>
      <c r="N99" s="11" t="s">
        <v>107</v>
      </c>
      <c r="O99" s="11"/>
      <c r="P99" s="5"/>
      <c r="Q99" s="6"/>
      <c r="R99" s="7"/>
      <c r="T99" s="5"/>
      <c r="U99" s="6"/>
      <c r="V99" s="7"/>
      <c r="X99" s="8"/>
      <c r="Z99" s="11">
        <f t="shared" si="25"/>
        <v>141103.48567779016</v>
      </c>
      <c r="AA99" s="32">
        <f t="shared" si="13"/>
        <v>0</v>
      </c>
      <c r="AB99" s="18">
        <f t="shared" si="16"/>
        <v>0</v>
      </c>
      <c r="AC99" s="18">
        <f t="shared" si="17"/>
        <v>0</v>
      </c>
      <c r="AD99" s="11">
        <f t="shared" si="18"/>
        <v>6366.197723675814</v>
      </c>
      <c r="AE99" s="11">
        <f t="shared" si="19"/>
        <v>0</v>
      </c>
      <c r="AF99" s="11">
        <f t="shared" si="20"/>
        <v>6366.197723675814</v>
      </c>
      <c r="AG99" s="11">
        <f t="shared" si="21"/>
        <v>0</v>
      </c>
      <c r="AH99" s="11">
        <f t="shared" si="22"/>
        <v>5613.3037629115015</v>
      </c>
      <c r="AI99" s="11">
        <f t="shared" si="23"/>
        <v>52.318532557197315</v>
      </c>
    </row>
    <row r="100" spans="1:35" ht="12.75">
      <c r="A100" s="8">
        <f t="shared" si="24"/>
        <v>93</v>
      </c>
      <c r="B100" s="1">
        <v>963</v>
      </c>
      <c r="C100" s="1" t="s">
        <v>54</v>
      </c>
      <c r="D100" s="1" t="s">
        <v>101</v>
      </c>
      <c r="E100" s="1" t="s">
        <v>55</v>
      </c>
      <c r="F100" s="1">
        <v>600</v>
      </c>
      <c r="G100" s="1" t="s">
        <v>482</v>
      </c>
      <c r="H100" s="33">
        <v>38374</v>
      </c>
      <c r="I100" s="35" t="s">
        <v>483</v>
      </c>
      <c r="J100" s="35">
        <v>23</v>
      </c>
      <c r="K100" s="35"/>
      <c r="L100" s="32">
        <f t="shared" si="14"/>
        <v>1439.613401232034</v>
      </c>
      <c r="M100" s="32">
        <f t="shared" si="15"/>
        <v>2491.4775312197826</v>
      </c>
      <c r="N100" s="11"/>
      <c r="O100" s="11"/>
      <c r="P100" s="5">
        <v>21</v>
      </c>
      <c r="Q100" s="6">
        <v>35</v>
      </c>
      <c r="R100" s="7"/>
      <c r="T100" s="5">
        <v>61</v>
      </c>
      <c r="U100" s="6">
        <v>28</v>
      </c>
      <c r="V100" s="7"/>
      <c r="X100" s="8"/>
      <c r="Z100" s="11">
        <f t="shared" si="25"/>
        <v>143594.96320900993</v>
      </c>
      <c r="AA100" s="32">
        <f t="shared" si="13"/>
        <v>2491.4775312197826</v>
      </c>
      <c r="AB100" s="18">
        <f t="shared" si="16"/>
        <v>0.3767002302221094</v>
      </c>
      <c r="AC100" s="18">
        <f t="shared" si="17"/>
        <v>1.0727957135591812</v>
      </c>
      <c r="AD100" s="11">
        <f t="shared" si="18"/>
        <v>3040.9413773345973</v>
      </c>
      <c r="AE100" s="11">
        <f t="shared" si="19"/>
        <v>1118.6226808259203</v>
      </c>
      <c r="AF100" s="11">
        <f t="shared" si="20"/>
        <v>2827.7213013887117</v>
      </c>
      <c r="AG100" s="11">
        <f t="shared" si="21"/>
        <v>5592.955300782358</v>
      </c>
      <c r="AH100" s="11">
        <f t="shared" si="22"/>
        <v>1436.5479913968763</v>
      </c>
      <c r="AI100" s="11">
        <f t="shared" si="23"/>
        <v>12.956520611088306</v>
      </c>
    </row>
    <row r="101" spans="1:35" ht="12.75">
      <c r="A101" s="8">
        <f t="shared" si="24"/>
        <v>94</v>
      </c>
      <c r="B101" s="1">
        <v>963</v>
      </c>
      <c r="C101" s="1"/>
      <c r="D101" s="1" t="s">
        <v>484</v>
      </c>
      <c r="E101" s="1"/>
      <c r="F101" s="1"/>
      <c r="G101" s="1" t="s">
        <v>393</v>
      </c>
      <c r="H101" s="33">
        <v>38381</v>
      </c>
      <c r="I101" s="35" t="s">
        <v>485</v>
      </c>
      <c r="J101" s="35">
        <v>23</v>
      </c>
      <c r="K101" s="35"/>
      <c r="L101" s="32" t="str">
        <f t="shared" si="14"/>
        <v>0</v>
      </c>
      <c r="M101" s="32" t="str">
        <f t="shared" si="15"/>
        <v>200</v>
      </c>
      <c r="N101" s="11"/>
      <c r="O101" s="11"/>
      <c r="P101" s="5"/>
      <c r="Q101" s="6"/>
      <c r="R101" s="7"/>
      <c r="T101" s="5"/>
      <c r="U101" s="6"/>
      <c r="V101" s="7"/>
      <c r="X101" s="8"/>
      <c r="Z101" s="11">
        <f t="shared" si="25"/>
        <v>143794.96320900993</v>
      </c>
      <c r="AA101" s="32" t="str">
        <f t="shared" si="13"/>
        <v>0</v>
      </c>
      <c r="AB101" s="18">
        <f t="shared" si="16"/>
        <v>0</v>
      </c>
      <c r="AC101" s="18">
        <f t="shared" si="17"/>
        <v>0</v>
      </c>
      <c r="AD101" s="11">
        <f t="shared" si="18"/>
        <v>6366.197723675814</v>
      </c>
      <c r="AE101" s="11">
        <f t="shared" si="19"/>
        <v>0</v>
      </c>
      <c r="AF101" s="11">
        <f t="shared" si="20"/>
        <v>6366.197723675814</v>
      </c>
      <c r="AG101" s="11">
        <f t="shared" si="21"/>
        <v>0</v>
      </c>
      <c r="AH101" s="11">
        <f t="shared" si="22"/>
        <v>5613.3037629115015</v>
      </c>
      <c r="AI101" s="11">
        <f t="shared" si="23"/>
        <v>52.318532557197315</v>
      </c>
    </row>
    <row r="102" spans="1:35" ht="12.75">
      <c r="A102" s="8">
        <f t="shared" si="24"/>
        <v>95</v>
      </c>
      <c r="B102" s="1">
        <v>972</v>
      </c>
      <c r="C102" s="1" t="s">
        <v>92</v>
      </c>
      <c r="D102" s="1" t="s">
        <v>96</v>
      </c>
      <c r="E102" s="1" t="s">
        <v>93</v>
      </c>
      <c r="F102" s="1">
        <v>100</v>
      </c>
      <c r="G102" s="1" t="s">
        <v>423</v>
      </c>
      <c r="H102" s="33">
        <v>38374</v>
      </c>
      <c r="I102" s="35" t="s">
        <v>486</v>
      </c>
      <c r="J102" s="35">
        <v>23</v>
      </c>
      <c r="K102" s="35"/>
      <c r="L102" s="32">
        <f t="shared" si="14"/>
        <v>378.9274780672575</v>
      </c>
      <c r="M102" s="32">
        <f t="shared" si="15"/>
        <v>757.854956134515</v>
      </c>
      <c r="N102" s="11"/>
      <c r="O102" s="11"/>
      <c r="P102" s="5">
        <v>10</v>
      </c>
      <c r="Q102" s="6">
        <v>7</v>
      </c>
      <c r="R102" s="7"/>
      <c r="T102" s="5">
        <v>53</v>
      </c>
      <c r="U102" s="6">
        <v>31</v>
      </c>
      <c r="V102" s="7"/>
      <c r="X102" s="8"/>
      <c r="Z102" s="11">
        <f t="shared" si="25"/>
        <v>144552.81816514445</v>
      </c>
      <c r="AA102" s="32">
        <f t="shared" si="13"/>
        <v>757.854956134515</v>
      </c>
      <c r="AB102" s="18">
        <f t="shared" si="16"/>
        <v>0.17656914266009302</v>
      </c>
      <c r="AC102" s="18">
        <f t="shared" si="17"/>
        <v>0.934042038025632</v>
      </c>
      <c r="AD102" s="11">
        <f t="shared" si="18"/>
        <v>3785.2706870018055</v>
      </c>
      <c r="AE102" s="11">
        <f t="shared" si="19"/>
        <v>664.8945268581571</v>
      </c>
      <c r="AF102" s="11">
        <f t="shared" si="20"/>
        <v>3726.4177760993452</v>
      </c>
      <c r="AG102" s="11">
        <f t="shared" si="21"/>
        <v>5118.6130233745935</v>
      </c>
      <c r="AH102" s="11">
        <f t="shared" si="22"/>
        <v>378.871543848359</v>
      </c>
      <c r="AI102" s="11">
        <f t="shared" si="23"/>
        <v>3.4103473026053175</v>
      </c>
    </row>
    <row r="103" spans="1:35" ht="12.75">
      <c r="A103" s="8">
        <f t="shared" si="24"/>
        <v>96</v>
      </c>
      <c r="B103" s="1">
        <v>1008</v>
      </c>
      <c r="C103" s="1" t="s">
        <v>117</v>
      </c>
      <c r="D103" s="1" t="s">
        <v>98</v>
      </c>
      <c r="E103" s="1" t="s">
        <v>281</v>
      </c>
      <c r="F103" s="1">
        <v>400</v>
      </c>
      <c r="G103" s="1" t="s">
        <v>420</v>
      </c>
      <c r="H103" s="33">
        <v>38374</v>
      </c>
      <c r="I103" s="35" t="s">
        <v>488</v>
      </c>
      <c r="J103" s="35">
        <v>59</v>
      </c>
      <c r="K103" s="35"/>
      <c r="L103" s="32">
        <f t="shared" si="14"/>
        <v>41.25956361146505</v>
      </c>
      <c r="M103" s="32" t="str">
        <f t="shared" si="15"/>
        <v>200</v>
      </c>
      <c r="N103" s="11"/>
      <c r="O103" s="11"/>
      <c r="P103" s="5">
        <v>5</v>
      </c>
      <c r="Q103" s="6">
        <v>25</v>
      </c>
      <c r="R103" s="7"/>
      <c r="T103" s="5">
        <v>52</v>
      </c>
      <c r="U103" s="6">
        <v>23</v>
      </c>
      <c r="V103" s="7"/>
      <c r="X103" s="8"/>
      <c r="Z103" s="11">
        <f t="shared" si="25"/>
        <v>144752.81816514445</v>
      </c>
      <c r="AA103" s="32">
        <f t="shared" si="13"/>
        <v>73.65069934155508</v>
      </c>
      <c r="AB103" s="18">
        <f t="shared" si="16"/>
        <v>0.09453866781635951</v>
      </c>
      <c r="AC103" s="18">
        <f t="shared" si="17"/>
        <v>0.9142616398363629</v>
      </c>
      <c r="AD103" s="11">
        <f t="shared" si="18"/>
        <v>3885.7717922255483</v>
      </c>
      <c r="AE103" s="11">
        <f t="shared" si="19"/>
        <v>366.8087225925064</v>
      </c>
      <c r="AF103" s="11">
        <f t="shared" si="20"/>
        <v>3868.4200628015833</v>
      </c>
      <c r="AG103" s="11">
        <f t="shared" si="21"/>
        <v>5042.742412187972</v>
      </c>
      <c r="AH103" s="11">
        <f t="shared" si="22"/>
        <v>41.25949140066193</v>
      </c>
      <c r="AI103" s="11">
        <f t="shared" si="23"/>
        <v>0.3713360725031854</v>
      </c>
    </row>
    <row r="104" spans="1:35" ht="12.75">
      <c r="A104" s="8">
        <f t="shared" si="24"/>
        <v>97</v>
      </c>
      <c r="B104" s="1">
        <v>1044</v>
      </c>
      <c r="C104" s="1" t="s">
        <v>182</v>
      </c>
      <c r="D104" s="1" t="s">
        <v>96</v>
      </c>
      <c r="E104" s="1" t="s">
        <v>282</v>
      </c>
      <c r="F104" s="1">
        <v>20</v>
      </c>
      <c r="G104" s="1" t="s">
        <v>357</v>
      </c>
      <c r="H104" s="33">
        <v>38374</v>
      </c>
      <c r="I104" s="35" t="s">
        <v>489</v>
      </c>
      <c r="J104" s="35">
        <v>22</v>
      </c>
      <c r="K104" s="35"/>
      <c r="L104" s="32">
        <f t="shared" si="14"/>
        <v>602.943832347028</v>
      </c>
      <c r="M104" s="32">
        <f t="shared" si="15"/>
        <v>1401.8591661878127</v>
      </c>
      <c r="N104" s="11"/>
      <c r="O104" s="11"/>
      <c r="P104" s="5">
        <v>13</v>
      </c>
      <c r="Q104" s="6">
        <v>30</v>
      </c>
      <c r="R104" s="7"/>
      <c r="T104" s="5">
        <v>51</v>
      </c>
      <c r="U104" s="6">
        <v>3</v>
      </c>
      <c r="V104" s="7"/>
      <c r="X104" s="8"/>
      <c r="Z104" s="11">
        <f t="shared" si="25"/>
        <v>146154.67733133226</v>
      </c>
      <c r="AA104" s="32">
        <f t="shared" si="13"/>
        <v>1401.8591661878127</v>
      </c>
      <c r="AB104" s="18">
        <f t="shared" si="16"/>
        <v>0.23561944901923448</v>
      </c>
      <c r="AC104" s="18">
        <f t="shared" si="17"/>
        <v>0.8909905831431052</v>
      </c>
      <c r="AD104" s="11">
        <f t="shared" si="18"/>
        <v>4002.05903843301</v>
      </c>
      <c r="AE104" s="11">
        <f t="shared" si="19"/>
        <v>934.2621283998088</v>
      </c>
      <c r="AF104" s="11">
        <f t="shared" si="20"/>
        <v>3891.481828627908</v>
      </c>
      <c r="AG104" s="11">
        <f t="shared" si="21"/>
        <v>4950.959190887334</v>
      </c>
      <c r="AH104" s="11">
        <f t="shared" si="22"/>
        <v>602.7185068239667</v>
      </c>
      <c r="AI104" s="11">
        <f t="shared" si="23"/>
        <v>5.426494491123251</v>
      </c>
    </row>
    <row r="105" spans="1:35" ht="12.75">
      <c r="A105" s="8">
        <f t="shared" si="24"/>
        <v>98</v>
      </c>
      <c r="B105" s="1">
        <v>1053</v>
      </c>
      <c r="C105" s="1" t="s">
        <v>52</v>
      </c>
      <c r="D105" s="1" t="s">
        <v>99</v>
      </c>
      <c r="E105" s="1" t="s">
        <v>23</v>
      </c>
      <c r="F105" s="1">
        <v>500</v>
      </c>
      <c r="G105" s="1" t="s">
        <v>389</v>
      </c>
      <c r="H105" s="33">
        <v>38374</v>
      </c>
      <c r="I105" s="35" t="s">
        <v>490</v>
      </c>
      <c r="J105" s="35">
        <v>46</v>
      </c>
      <c r="K105" s="35"/>
      <c r="L105" s="32">
        <f t="shared" si="14"/>
        <v>479.24864487258384</v>
      </c>
      <c r="M105" s="32">
        <f t="shared" si="15"/>
        <v>840.9390547905167</v>
      </c>
      <c r="N105" s="11"/>
      <c r="O105" s="11"/>
      <c r="P105" s="5">
        <v>-2</v>
      </c>
      <c r="Q105" s="6">
        <v>-6</v>
      </c>
      <c r="R105" s="7"/>
      <c r="T105" s="5">
        <v>52</v>
      </c>
      <c r="U105" s="6">
        <v>18</v>
      </c>
      <c r="V105" s="7"/>
      <c r="X105" s="8"/>
      <c r="Z105" s="11">
        <f t="shared" si="25"/>
        <v>146995.61638612277</v>
      </c>
      <c r="AA105" s="32">
        <f t="shared" si="13"/>
        <v>840.9390547905167</v>
      </c>
      <c r="AB105" s="18">
        <f t="shared" si="16"/>
        <v>-0.03665191429188092</v>
      </c>
      <c r="AC105" s="18">
        <f t="shared" si="17"/>
        <v>0.9128071987930342</v>
      </c>
      <c r="AD105" s="11">
        <f t="shared" si="18"/>
        <v>3893.102051197248</v>
      </c>
      <c r="AE105" s="11">
        <f t="shared" si="19"/>
        <v>-142.6576975289687</v>
      </c>
      <c r="AF105" s="11">
        <f t="shared" si="20"/>
        <v>3890.4874196393375</v>
      </c>
      <c r="AG105" s="11">
        <f t="shared" si="21"/>
        <v>5037.0854544963695</v>
      </c>
      <c r="AH105" s="11">
        <f t="shared" si="22"/>
        <v>479.135488132358</v>
      </c>
      <c r="AI105" s="11">
        <f t="shared" si="23"/>
        <v>4.313237803853254</v>
      </c>
    </row>
    <row r="106" spans="1:35" ht="12.75">
      <c r="A106" s="8">
        <f t="shared" si="24"/>
        <v>99</v>
      </c>
      <c r="B106" s="1">
        <v>1062</v>
      </c>
      <c r="C106" s="1" t="s">
        <v>104</v>
      </c>
      <c r="D106" s="1" t="s">
        <v>105</v>
      </c>
      <c r="E106" s="1" t="s">
        <v>106</v>
      </c>
      <c r="F106" s="1">
        <v>250</v>
      </c>
      <c r="G106" s="1" t="s">
        <v>491</v>
      </c>
      <c r="H106" s="33">
        <v>38375</v>
      </c>
      <c r="I106" s="35" t="s">
        <v>492</v>
      </c>
      <c r="J106" s="35">
        <v>45</v>
      </c>
      <c r="K106" s="35"/>
      <c r="L106" s="32">
        <f t="shared" si="14"/>
        <v>559.227826056631</v>
      </c>
      <c r="M106" s="32">
        <f t="shared" si="15"/>
        <v>1036.0022993182693</v>
      </c>
      <c r="N106" s="11"/>
      <c r="O106" s="11"/>
      <c r="P106" s="5">
        <v>11</v>
      </c>
      <c r="Q106" s="6">
        <v>4</v>
      </c>
      <c r="R106" s="7"/>
      <c r="T106" s="5">
        <v>55</v>
      </c>
      <c r="U106" s="6">
        <v>40</v>
      </c>
      <c r="V106" s="7"/>
      <c r="X106" s="8"/>
      <c r="Z106" s="11">
        <f t="shared" si="25"/>
        <v>148031.61868544103</v>
      </c>
      <c r="AA106" s="32">
        <f t="shared" si="13"/>
        <v>1036.0022993182693</v>
      </c>
      <c r="AB106" s="18">
        <f t="shared" si="16"/>
        <v>0.19314977055403912</v>
      </c>
      <c r="AC106" s="18">
        <f t="shared" si="17"/>
        <v>0.9715666169435101</v>
      </c>
      <c r="AD106" s="11">
        <f t="shared" si="18"/>
        <v>3590.5772659962327</v>
      </c>
      <c r="AE106" s="11">
        <f t="shared" si="19"/>
        <v>689.2150441671063</v>
      </c>
      <c r="AF106" s="11">
        <f t="shared" si="20"/>
        <v>3523.808695996807</v>
      </c>
      <c r="AG106" s="11">
        <f t="shared" si="21"/>
        <v>5257.017058546237</v>
      </c>
      <c r="AH106" s="11">
        <f t="shared" si="22"/>
        <v>559.0480412692436</v>
      </c>
      <c r="AI106" s="11">
        <f t="shared" si="23"/>
        <v>5.033050434509678</v>
      </c>
    </row>
    <row r="107" spans="1:35" ht="12.75">
      <c r="A107" s="8">
        <f t="shared" si="24"/>
        <v>100</v>
      </c>
      <c r="B107" s="1">
        <v>1062</v>
      </c>
      <c r="C107" s="1" t="s">
        <v>82</v>
      </c>
      <c r="D107" s="1" t="s">
        <v>100</v>
      </c>
      <c r="E107" s="1" t="s">
        <v>283</v>
      </c>
      <c r="F107" s="1">
        <v>2</v>
      </c>
      <c r="G107" s="1" t="s">
        <v>365</v>
      </c>
      <c r="H107" s="33">
        <v>38381</v>
      </c>
      <c r="I107" s="35" t="s">
        <v>493</v>
      </c>
      <c r="J107" s="35">
        <v>33</v>
      </c>
      <c r="K107" s="35"/>
      <c r="L107" s="32">
        <f t="shared" si="14"/>
        <v>810.3379631004989</v>
      </c>
      <c r="M107" s="32">
        <f t="shared" si="15"/>
        <v>2454.803392168221</v>
      </c>
      <c r="N107" s="11" t="s">
        <v>219</v>
      </c>
      <c r="O107" s="11"/>
      <c r="P107" s="5">
        <v>11</v>
      </c>
      <c r="Q107" s="6">
        <v>8</v>
      </c>
      <c r="R107" s="7"/>
      <c r="T107" s="5">
        <v>46</v>
      </c>
      <c r="U107" s="6">
        <v>5</v>
      </c>
      <c r="V107" s="7"/>
      <c r="X107" s="8"/>
      <c r="Z107" s="11">
        <f t="shared" si="25"/>
        <v>150486.42207760926</v>
      </c>
      <c r="AA107" s="32">
        <f t="shared" si="13"/>
        <v>2454.803392168221</v>
      </c>
      <c r="AB107" s="18">
        <f t="shared" si="16"/>
        <v>0.19431332338870203</v>
      </c>
      <c r="AC107" s="18">
        <f t="shared" si="17"/>
        <v>0.8043058969607202</v>
      </c>
      <c r="AD107" s="11">
        <f t="shared" si="18"/>
        <v>4415.667307892335</v>
      </c>
      <c r="AE107" s="11">
        <f t="shared" si="19"/>
        <v>852.6336828802845</v>
      </c>
      <c r="AF107" s="11">
        <f t="shared" si="20"/>
        <v>4332.5666269322555</v>
      </c>
      <c r="AG107" s="11">
        <f t="shared" si="21"/>
        <v>4585.886575455827</v>
      </c>
      <c r="AH107" s="11">
        <f t="shared" si="22"/>
        <v>809.7910238237778</v>
      </c>
      <c r="AI107" s="11">
        <f t="shared" si="23"/>
        <v>7.29304166790449</v>
      </c>
    </row>
    <row r="108" spans="1:35" ht="12.75">
      <c r="A108" s="8">
        <f t="shared" si="24"/>
        <v>101</v>
      </c>
      <c r="B108" s="1">
        <v>1062</v>
      </c>
      <c r="C108" s="1" t="s">
        <v>494</v>
      </c>
      <c r="D108" s="1" t="s">
        <v>151</v>
      </c>
      <c r="E108" s="1" t="s">
        <v>495</v>
      </c>
      <c r="F108" s="1">
        <v>1</v>
      </c>
      <c r="G108" s="1" t="s">
        <v>496</v>
      </c>
      <c r="H108" s="33">
        <v>38374</v>
      </c>
      <c r="I108" s="35" t="s">
        <v>497</v>
      </c>
      <c r="J108" s="35">
        <v>33</v>
      </c>
      <c r="K108" s="35"/>
      <c r="L108" s="32">
        <f t="shared" si="14"/>
        <v>702.8976372492172</v>
      </c>
      <c r="M108" s="32">
        <f t="shared" si="15"/>
        <v>2342.9921241640573</v>
      </c>
      <c r="N108" s="11"/>
      <c r="O108" s="11"/>
      <c r="P108" s="5">
        <v>14</v>
      </c>
      <c r="Q108" s="6">
        <v>23</v>
      </c>
      <c r="R108" s="7"/>
      <c r="T108" s="5">
        <v>49</v>
      </c>
      <c r="U108" s="6">
        <v>57</v>
      </c>
      <c r="V108" s="7"/>
      <c r="X108" s="8"/>
      <c r="Z108" s="11">
        <f t="shared" si="25"/>
        <v>152829.41420177332</v>
      </c>
      <c r="AA108" s="32">
        <f t="shared" si="13"/>
        <v>2342.9921241640573</v>
      </c>
      <c r="AB108" s="18">
        <f t="shared" si="16"/>
        <v>0.25103652407851773</v>
      </c>
      <c r="AC108" s="18">
        <f t="shared" si="17"/>
        <v>0.8717919613711677</v>
      </c>
      <c r="AD108" s="11">
        <f t="shared" si="18"/>
        <v>4096.367261354036</v>
      </c>
      <c r="AE108" s="11">
        <f t="shared" si="19"/>
        <v>1017.5709198252233</v>
      </c>
      <c r="AF108" s="11">
        <f t="shared" si="20"/>
        <v>3967.9685184007208</v>
      </c>
      <c r="AG108" s="11">
        <f t="shared" si="21"/>
        <v>4873.217491251745</v>
      </c>
      <c r="AH108" s="11">
        <f t="shared" si="22"/>
        <v>702.5406616068292</v>
      </c>
      <c r="AI108" s="11">
        <f t="shared" si="23"/>
        <v>6.326078735242954</v>
      </c>
    </row>
    <row r="109" spans="1:35" ht="12.75">
      <c r="A109" s="8">
        <f t="shared" si="24"/>
        <v>102</v>
      </c>
      <c r="B109" s="1">
        <v>1071</v>
      </c>
      <c r="C109" s="1" t="s">
        <v>52</v>
      </c>
      <c r="D109" s="1" t="s">
        <v>99</v>
      </c>
      <c r="E109" s="1" t="s">
        <v>317</v>
      </c>
      <c r="F109" s="1">
        <v>1</v>
      </c>
      <c r="G109" s="1" t="s">
        <v>389</v>
      </c>
      <c r="H109" s="33">
        <v>38374</v>
      </c>
      <c r="I109" s="35" t="s">
        <v>498</v>
      </c>
      <c r="J109" s="35">
        <v>22</v>
      </c>
      <c r="K109" s="35">
        <v>258</v>
      </c>
      <c r="L109" s="32" t="str">
        <f t="shared" si="14"/>
        <v>0</v>
      </c>
      <c r="M109" s="32">
        <f t="shared" si="15"/>
        <v>860</v>
      </c>
      <c r="N109" s="11"/>
      <c r="O109" s="11"/>
      <c r="P109" s="5"/>
      <c r="Q109" s="6"/>
      <c r="R109" s="7"/>
      <c r="T109" s="5"/>
      <c r="U109" s="6"/>
      <c r="V109" s="7"/>
      <c r="X109" s="8"/>
      <c r="Z109" s="11">
        <f t="shared" si="25"/>
        <v>153689.41420177332</v>
      </c>
      <c r="AA109" s="32">
        <f t="shared" si="13"/>
        <v>860</v>
      </c>
      <c r="AB109" s="18">
        <f t="shared" si="16"/>
        <v>0</v>
      </c>
      <c r="AC109" s="18">
        <f t="shared" si="17"/>
        <v>0</v>
      </c>
      <c r="AD109" s="11">
        <f t="shared" si="18"/>
        <v>6366.197723675814</v>
      </c>
      <c r="AE109" s="11">
        <f t="shared" si="19"/>
        <v>0</v>
      </c>
      <c r="AF109" s="11">
        <f t="shared" si="20"/>
        <v>6366.197723675814</v>
      </c>
      <c r="AG109" s="11">
        <f t="shared" si="21"/>
        <v>0</v>
      </c>
      <c r="AH109" s="11">
        <f t="shared" si="22"/>
        <v>5613.3037629115015</v>
      </c>
      <c r="AI109" s="11">
        <f t="shared" si="23"/>
        <v>52.318532557197315</v>
      </c>
    </row>
    <row r="110" spans="1:35" ht="12.75">
      <c r="A110" s="8">
        <f t="shared" si="24"/>
        <v>103</v>
      </c>
      <c r="B110" s="1">
        <v>1071</v>
      </c>
      <c r="C110" s="1" t="s">
        <v>284</v>
      </c>
      <c r="D110" s="1" t="s">
        <v>103</v>
      </c>
      <c r="E110" s="1" t="s">
        <v>285</v>
      </c>
      <c r="F110" s="1">
        <v>40</v>
      </c>
      <c r="G110" s="1" t="s">
        <v>377</v>
      </c>
      <c r="H110" s="33">
        <v>38376</v>
      </c>
      <c r="I110" s="35" t="s">
        <v>499</v>
      </c>
      <c r="J110" s="35">
        <v>22</v>
      </c>
      <c r="K110" s="35"/>
      <c r="L110" s="32">
        <f t="shared" si="14"/>
        <v>1150.9372701425923</v>
      </c>
      <c r="M110" s="32">
        <f t="shared" si="15"/>
        <v>2500.9175723728017</v>
      </c>
      <c r="N110" s="11"/>
      <c r="O110" s="11"/>
      <c r="P110" s="5">
        <v>-2</v>
      </c>
      <c r="Q110" s="6">
        <v>-58</v>
      </c>
      <c r="R110" s="7"/>
      <c r="T110" s="5">
        <v>43</v>
      </c>
      <c r="U110" s="6">
        <v>15</v>
      </c>
      <c r="V110" s="7"/>
      <c r="X110" s="8"/>
      <c r="Z110" s="11">
        <f t="shared" si="25"/>
        <v>156190.33177414612</v>
      </c>
      <c r="AA110" s="32">
        <f t="shared" si="13"/>
        <v>2500.9175723728017</v>
      </c>
      <c r="AB110" s="18">
        <f t="shared" si="16"/>
        <v>-0.05177810114249845</v>
      </c>
      <c r="AC110" s="18">
        <f t="shared" si="17"/>
        <v>0.7548549014875475</v>
      </c>
      <c r="AD110" s="11">
        <f t="shared" si="18"/>
        <v>4636.9536104568815</v>
      </c>
      <c r="AE110" s="11">
        <f t="shared" si="19"/>
        <v>-239.9853871448152</v>
      </c>
      <c r="AF110" s="11">
        <f t="shared" si="20"/>
        <v>4630.739228188741</v>
      </c>
      <c r="AG110" s="11">
        <f t="shared" si="21"/>
        <v>4362.010393317055</v>
      </c>
      <c r="AH110" s="11">
        <f t="shared" si="22"/>
        <v>1149.3704972904886</v>
      </c>
      <c r="AI110" s="11">
        <f t="shared" si="23"/>
        <v>10.35843543128333</v>
      </c>
    </row>
    <row r="111" spans="1:35" ht="12.75">
      <c r="A111" s="8">
        <f t="shared" si="24"/>
        <v>104</v>
      </c>
      <c r="B111" s="1">
        <v>1080</v>
      </c>
      <c r="C111" s="1" t="s">
        <v>187</v>
      </c>
      <c r="D111" s="1" t="s">
        <v>103</v>
      </c>
      <c r="E111" s="1" t="s">
        <v>181</v>
      </c>
      <c r="F111" s="1">
        <v>10</v>
      </c>
      <c r="G111" s="1" t="s">
        <v>500</v>
      </c>
      <c r="H111" s="33">
        <v>38374</v>
      </c>
      <c r="I111" s="35" t="s">
        <v>501</v>
      </c>
      <c r="J111" s="35">
        <v>22</v>
      </c>
      <c r="K111" s="35">
        <v>1117</v>
      </c>
      <c r="L111" s="32" t="str">
        <f t="shared" si="14"/>
        <v>0</v>
      </c>
      <c r="M111" s="32">
        <f t="shared" si="15"/>
        <v>2792.5</v>
      </c>
      <c r="N111" s="11" t="s">
        <v>219</v>
      </c>
      <c r="O111" s="11"/>
      <c r="P111" s="5"/>
      <c r="Q111" s="6"/>
      <c r="R111" s="7"/>
      <c r="T111" s="5"/>
      <c r="U111" s="6"/>
      <c r="V111" s="7"/>
      <c r="X111" s="8"/>
      <c r="Z111" s="11">
        <f t="shared" si="25"/>
        <v>158982.83177414612</v>
      </c>
      <c r="AA111" s="32">
        <f t="shared" si="13"/>
        <v>2792.5</v>
      </c>
      <c r="AB111" s="18">
        <f t="shared" si="16"/>
        <v>0</v>
      </c>
      <c r="AC111" s="18">
        <f t="shared" si="17"/>
        <v>0</v>
      </c>
      <c r="AD111" s="11">
        <f t="shared" si="18"/>
        <v>6366.197723675814</v>
      </c>
      <c r="AE111" s="11">
        <f t="shared" si="19"/>
        <v>0</v>
      </c>
      <c r="AF111" s="11">
        <f t="shared" si="20"/>
        <v>6366.197723675814</v>
      </c>
      <c r="AG111" s="11">
        <f t="shared" si="21"/>
        <v>0</v>
      </c>
      <c r="AH111" s="11">
        <f t="shared" si="22"/>
        <v>5613.3037629115015</v>
      </c>
      <c r="AI111" s="11">
        <f t="shared" si="23"/>
        <v>52.318532557197315</v>
      </c>
    </row>
    <row r="112" spans="1:35" ht="12.75">
      <c r="A112" s="8">
        <f t="shared" si="24"/>
        <v>105</v>
      </c>
      <c r="B112" s="1">
        <v>1089</v>
      </c>
      <c r="C112" s="1" t="s">
        <v>52</v>
      </c>
      <c r="D112" s="1" t="s">
        <v>99</v>
      </c>
      <c r="E112" s="1" t="s">
        <v>56</v>
      </c>
      <c r="F112" s="1">
        <v>400</v>
      </c>
      <c r="G112" s="1" t="s">
        <v>389</v>
      </c>
      <c r="H112" s="33">
        <v>38374</v>
      </c>
      <c r="I112" s="35" t="s">
        <v>504</v>
      </c>
      <c r="J112" s="35">
        <v>34</v>
      </c>
      <c r="K112" s="35"/>
      <c r="L112" s="32">
        <f t="shared" si="14"/>
        <v>353.9462732161907</v>
      </c>
      <c r="M112" s="32">
        <f t="shared" si="15"/>
        <v>631.8144999591269</v>
      </c>
      <c r="N112" s="11"/>
      <c r="O112" s="11"/>
      <c r="P112" s="5">
        <v>0</v>
      </c>
      <c r="Q112" s="6">
        <v>-11</v>
      </c>
      <c r="R112" s="7"/>
      <c r="T112" s="5">
        <v>51</v>
      </c>
      <c r="U112" s="6">
        <v>44</v>
      </c>
      <c r="V112" s="7"/>
      <c r="X112" s="8"/>
      <c r="Z112" s="11">
        <f t="shared" si="25"/>
        <v>159614.64627410524</v>
      </c>
      <c r="AA112" s="32">
        <f t="shared" si="13"/>
        <v>631.8144999591269</v>
      </c>
      <c r="AB112" s="18">
        <f t="shared" si="16"/>
        <v>-0.003199770295322937</v>
      </c>
      <c r="AC112" s="18">
        <f t="shared" si="17"/>
        <v>0.9029169996983999</v>
      </c>
      <c r="AD112" s="11">
        <f t="shared" si="18"/>
        <v>3942.728614682626</v>
      </c>
      <c r="AE112" s="11">
        <f t="shared" si="19"/>
        <v>-12.615804375873696</v>
      </c>
      <c r="AF112" s="11">
        <f t="shared" si="20"/>
        <v>3942.708430827358</v>
      </c>
      <c r="AG112" s="11">
        <f t="shared" si="21"/>
        <v>4998.33617595875</v>
      </c>
      <c r="AH112" s="11">
        <f t="shared" si="22"/>
        <v>353.9006880268105</v>
      </c>
      <c r="AI112" s="11">
        <f t="shared" si="23"/>
        <v>3.1855164589457163</v>
      </c>
    </row>
    <row r="113" spans="1:35" ht="12.75">
      <c r="A113" s="8">
        <f t="shared" si="24"/>
        <v>106</v>
      </c>
      <c r="B113" s="1">
        <v>1089</v>
      </c>
      <c r="C113" s="1" t="s">
        <v>408</v>
      </c>
      <c r="D113" s="1" t="s">
        <v>123</v>
      </c>
      <c r="E113" s="1" t="s">
        <v>502</v>
      </c>
      <c r="F113" s="1">
        <v>1200</v>
      </c>
      <c r="G113" s="1" t="s">
        <v>353</v>
      </c>
      <c r="H113" s="33">
        <v>38381</v>
      </c>
      <c r="I113" s="35" t="s">
        <v>503</v>
      </c>
      <c r="J113" s="35">
        <v>23</v>
      </c>
      <c r="K113" s="35"/>
      <c r="L113" s="32">
        <f t="shared" si="14"/>
        <v>2658.649264566087</v>
      </c>
      <c r="M113" s="32">
        <f t="shared" si="15"/>
        <v>4373.36732852735</v>
      </c>
      <c r="N113" s="11"/>
      <c r="O113" s="11"/>
      <c r="P113" s="5">
        <v>40</v>
      </c>
      <c r="Q113" s="6">
        <v>10</v>
      </c>
      <c r="R113" s="7"/>
      <c r="T113" s="5">
        <v>45</v>
      </c>
      <c r="U113" s="6">
        <v>22</v>
      </c>
      <c r="V113" s="7"/>
      <c r="X113" s="8"/>
      <c r="Z113" s="11">
        <f t="shared" si="25"/>
        <v>163988.0136026326</v>
      </c>
      <c r="AA113" s="32">
        <f t="shared" si="13"/>
        <v>4373.36732852735</v>
      </c>
      <c r="AB113" s="18">
        <f t="shared" si="16"/>
        <v>0.701040582884389</v>
      </c>
      <c r="AC113" s="18">
        <f t="shared" si="17"/>
        <v>0.7917977039880941</v>
      </c>
      <c r="AD113" s="11">
        <f t="shared" si="18"/>
        <v>4472.681544530519</v>
      </c>
      <c r="AE113" s="11">
        <f t="shared" si="19"/>
        <v>2884.938725071659</v>
      </c>
      <c r="AF113" s="11">
        <f t="shared" si="20"/>
        <v>3417.895368697793</v>
      </c>
      <c r="AG113" s="11">
        <f t="shared" si="21"/>
        <v>4530.297259358507</v>
      </c>
      <c r="AH113" s="11">
        <f t="shared" si="22"/>
        <v>2639.371138693815</v>
      </c>
      <c r="AI113" s="11">
        <f t="shared" si="23"/>
        <v>23.92784338109478</v>
      </c>
    </row>
    <row r="114" spans="1:35" ht="12.75">
      <c r="A114" s="8">
        <f t="shared" si="24"/>
        <v>107</v>
      </c>
      <c r="B114" s="1">
        <v>1098</v>
      </c>
      <c r="C114" s="1" t="s">
        <v>57</v>
      </c>
      <c r="D114" s="1" t="s">
        <v>86</v>
      </c>
      <c r="E114" s="1" t="s">
        <v>58</v>
      </c>
      <c r="F114" s="1">
        <v>750</v>
      </c>
      <c r="G114" s="1" t="s">
        <v>353</v>
      </c>
      <c r="H114" s="33">
        <v>38374</v>
      </c>
      <c r="I114" s="35" t="s">
        <v>505</v>
      </c>
      <c r="J114" s="35">
        <v>45</v>
      </c>
      <c r="K114" s="35"/>
      <c r="L114" s="32">
        <f t="shared" si="14"/>
        <v>1015.952856539238</v>
      </c>
      <c r="M114" s="32">
        <f t="shared" si="15"/>
        <v>1729.2634255063474</v>
      </c>
      <c r="N114" s="11"/>
      <c r="O114" s="11"/>
      <c r="P114" s="5">
        <v>17</v>
      </c>
      <c r="Q114" s="6">
        <v>55</v>
      </c>
      <c r="R114" s="7"/>
      <c r="T114" s="5">
        <v>48</v>
      </c>
      <c r="U114" s="6">
        <v>17</v>
      </c>
      <c r="V114" s="7"/>
      <c r="X114" s="8"/>
      <c r="Z114" s="11">
        <f t="shared" si="25"/>
        <v>165717.27702813895</v>
      </c>
      <c r="AA114" s="32">
        <f t="shared" si="13"/>
        <v>1729.2634255063474</v>
      </c>
      <c r="AB114" s="18">
        <f t="shared" si="16"/>
        <v>0.3127048243156507</v>
      </c>
      <c r="AC114" s="18">
        <f t="shared" si="17"/>
        <v>0.8427031405045954</v>
      </c>
      <c r="AD114" s="11">
        <f t="shared" si="18"/>
        <v>4236.370453627913</v>
      </c>
      <c r="AE114" s="11">
        <f t="shared" si="19"/>
        <v>1303.2490987714114</v>
      </c>
      <c r="AF114" s="11">
        <f t="shared" si="20"/>
        <v>4030.9274871824564</v>
      </c>
      <c r="AG114" s="11">
        <f t="shared" si="21"/>
        <v>4752.01418732768</v>
      </c>
      <c r="AH114" s="11">
        <f t="shared" si="22"/>
        <v>1014.8751241784979</v>
      </c>
      <c r="AI114" s="11">
        <f t="shared" si="23"/>
        <v>9.143575708853142</v>
      </c>
    </row>
    <row r="115" spans="1:35" ht="12.75">
      <c r="A115" s="8">
        <f t="shared" si="24"/>
        <v>108</v>
      </c>
      <c r="B115" s="1">
        <v>1107</v>
      </c>
      <c r="C115" s="1" t="s">
        <v>153</v>
      </c>
      <c r="D115" s="1" t="s">
        <v>96</v>
      </c>
      <c r="E115" s="1" t="s">
        <v>154</v>
      </c>
      <c r="F115" s="1">
        <v>10</v>
      </c>
      <c r="G115" s="1" t="s">
        <v>510</v>
      </c>
      <c r="H115" s="33">
        <v>38374</v>
      </c>
      <c r="I115" s="35" t="s">
        <v>511</v>
      </c>
      <c r="J115" s="36">
        <v>22</v>
      </c>
      <c r="K115" s="36"/>
      <c r="L115" s="32">
        <f t="shared" si="14"/>
        <v>353.33417084156997</v>
      </c>
      <c r="M115" s="32">
        <f t="shared" si="15"/>
        <v>883.335427103925</v>
      </c>
      <c r="N115" s="11" t="s">
        <v>228</v>
      </c>
      <c r="O115" s="11"/>
      <c r="P115" s="5">
        <v>7</v>
      </c>
      <c r="Q115" s="6">
        <v>43</v>
      </c>
      <c r="R115" s="7"/>
      <c r="T115" s="5">
        <v>49</v>
      </c>
      <c r="U115" s="6">
        <v>30</v>
      </c>
      <c r="V115" s="7"/>
      <c r="X115" s="8"/>
      <c r="Z115" s="11">
        <f t="shared" si="25"/>
        <v>166600.61245524287</v>
      </c>
      <c r="AA115" s="32">
        <f t="shared" si="13"/>
        <v>883.335427103925</v>
      </c>
      <c r="AB115" s="18">
        <f t="shared" si="16"/>
        <v>0.1346812406122291</v>
      </c>
      <c r="AC115" s="18">
        <f t="shared" si="17"/>
        <v>0.8639379797371932</v>
      </c>
      <c r="AD115" s="11">
        <f t="shared" si="18"/>
        <v>4134.514686925315</v>
      </c>
      <c r="AE115" s="11">
        <f t="shared" si="19"/>
        <v>555.1596652344108</v>
      </c>
      <c r="AF115" s="11">
        <f t="shared" si="20"/>
        <v>4097.07327765784</v>
      </c>
      <c r="AG115" s="11">
        <f t="shared" si="21"/>
        <v>4840.894727272427</v>
      </c>
      <c r="AH115" s="11">
        <f t="shared" si="22"/>
        <v>353.2888217376979</v>
      </c>
      <c r="AI115" s="11">
        <f t="shared" si="23"/>
        <v>3.1800075375741295</v>
      </c>
    </row>
    <row r="116" spans="1:35" ht="12.75">
      <c r="A116" s="8">
        <f t="shared" si="24"/>
        <v>109</v>
      </c>
      <c r="B116" s="1">
        <v>1107</v>
      </c>
      <c r="C116" s="1" t="s">
        <v>52</v>
      </c>
      <c r="D116" s="1" t="s">
        <v>99</v>
      </c>
      <c r="E116" s="1" t="s">
        <v>286</v>
      </c>
      <c r="F116" s="1">
        <v>2</v>
      </c>
      <c r="G116" s="1" t="s">
        <v>512</v>
      </c>
      <c r="H116" s="33">
        <v>38375</v>
      </c>
      <c r="I116" s="35" t="s">
        <v>513</v>
      </c>
      <c r="J116" s="36">
        <v>33</v>
      </c>
      <c r="K116" s="36"/>
      <c r="L116" s="32">
        <f t="shared" si="14"/>
        <v>449.63045982689835</v>
      </c>
      <c r="M116" s="32">
        <f t="shared" si="15"/>
        <v>1362.0914090980807</v>
      </c>
      <c r="N116" s="11"/>
      <c r="O116" s="11"/>
      <c r="P116" s="5">
        <v>-1</v>
      </c>
      <c r="Q116" s="6">
        <v>-13</v>
      </c>
      <c r="R116" s="7"/>
      <c r="T116" s="5">
        <v>50</v>
      </c>
      <c r="U116" s="6">
        <v>51</v>
      </c>
      <c r="V116" s="7"/>
      <c r="X116" s="8"/>
      <c r="Z116" s="11">
        <f t="shared" si="25"/>
        <v>167962.70386434096</v>
      </c>
      <c r="AA116" s="32">
        <f t="shared" si="13"/>
        <v>1362.0914090980807</v>
      </c>
      <c r="AB116" s="18">
        <f t="shared" si="16"/>
        <v>-0.021234839232597676</v>
      </c>
      <c r="AC116" s="18">
        <f t="shared" si="17"/>
        <v>0.8874999246391166</v>
      </c>
      <c r="AD116" s="11">
        <f t="shared" si="18"/>
        <v>4019.3167292261896</v>
      </c>
      <c r="AE116" s="11">
        <f t="shared" si="19"/>
        <v>-85.34313043464905</v>
      </c>
      <c r="AF116" s="11">
        <f t="shared" si="20"/>
        <v>4018.410571348469</v>
      </c>
      <c r="AG116" s="11">
        <f t="shared" si="21"/>
        <v>4936.959234903363</v>
      </c>
      <c r="AH116" s="11">
        <f t="shared" si="22"/>
        <v>449.53701212922175</v>
      </c>
      <c r="AI116" s="11">
        <f t="shared" si="23"/>
        <v>4.046674138442085</v>
      </c>
    </row>
    <row r="117" spans="1:35" ht="12.75">
      <c r="A117" s="8">
        <f t="shared" si="24"/>
        <v>110</v>
      </c>
      <c r="B117" s="1">
        <v>1107</v>
      </c>
      <c r="C117" s="1" t="s">
        <v>506</v>
      </c>
      <c r="D117" s="1" t="s">
        <v>507</v>
      </c>
      <c r="E117" s="1" t="s">
        <v>508</v>
      </c>
      <c r="F117" s="1">
        <v>100</v>
      </c>
      <c r="G117" s="1" t="s">
        <v>353</v>
      </c>
      <c r="H117" s="33">
        <v>38374</v>
      </c>
      <c r="I117" s="35" t="s">
        <v>509</v>
      </c>
      <c r="J117" s="36">
        <v>33</v>
      </c>
      <c r="K117" s="36"/>
      <c r="L117" s="32">
        <f t="shared" si="14"/>
        <v>1266.966285874511</v>
      </c>
      <c r="M117" s="32">
        <f t="shared" si="15"/>
        <v>2533.932571749022</v>
      </c>
      <c r="N117" s="11"/>
      <c r="O117" s="11"/>
      <c r="P117" s="5">
        <v>19</v>
      </c>
      <c r="Q117" s="6">
        <v>22</v>
      </c>
      <c r="R117" s="7"/>
      <c r="T117" s="5">
        <v>45</v>
      </c>
      <c r="U117" s="6">
        <v>45</v>
      </c>
      <c r="V117" s="7"/>
      <c r="X117" s="8"/>
      <c r="Z117" s="11">
        <f t="shared" si="25"/>
        <v>170496.63643609</v>
      </c>
      <c r="AA117" s="32">
        <f t="shared" si="13"/>
        <v>2533.932571749022</v>
      </c>
      <c r="AB117" s="18">
        <f t="shared" si="16"/>
        <v>0.3380120984695685</v>
      </c>
      <c r="AC117" s="18">
        <f t="shared" si="17"/>
        <v>0.7984881327874057</v>
      </c>
      <c r="AD117" s="11">
        <f t="shared" si="18"/>
        <v>4442.272037046804</v>
      </c>
      <c r="AE117" s="11">
        <f t="shared" si="19"/>
        <v>1473.1121851577072</v>
      </c>
      <c r="AF117" s="11">
        <f t="shared" si="20"/>
        <v>4190.909369226189</v>
      </c>
      <c r="AG117" s="11">
        <f t="shared" si="21"/>
        <v>4560.1198016945955</v>
      </c>
      <c r="AH117" s="11">
        <f t="shared" si="22"/>
        <v>1264.8764668794834</v>
      </c>
      <c r="AI117" s="11">
        <f t="shared" si="23"/>
        <v>11.402696572870598</v>
      </c>
    </row>
    <row r="118" spans="1:35" ht="12.75">
      <c r="A118" s="8">
        <f t="shared" si="24"/>
        <v>111</v>
      </c>
      <c r="B118" s="1">
        <v>1116</v>
      </c>
      <c r="C118" s="1" t="s">
        <v>34</v>
      </c>
      <c r="D118" s="1" t="s">
        <v>98</v>
      </c>
      <c r="E118" s="1" t="s">
        <v>35</v>
      </c>
      <c r="F118" s="1">
        <v>0.5</v>
      </c>
      <c r="G118" s="1" t="s">
        <v>515</v>
      </c>
      <c r="H118" s="33">
        <v>38375</v>
      </c>
      <c r="I118" s="35" t="s">
        <v>514</v>
      </c>
      <c r="J118" s="35">
        <v>45</v>
      </c>
      <c r="K118" s="35"/>
      <c r="L118" s="32">
        <f t="shared" si="14"/>
        <v>35.865086094533375</v>
      </c>
      <c r="M118" s="32" t="str">
        <f t="shared" si="15"/>
        <v>200</v>
      </c>
      <c r="N118" s="11"/>
      <c r="O118" s="11"/>
      <c r="P118" s="5">
        <v>4</v>
      </c>
      <c r="Q118" s="6">
        <v>36</v>
      </c>
      <c r="R118" s="7"/>
      <c r="T118" s="5">
        <v>52</v>
      </c>
      <c r="U118" s="6">
        <v>24</v>
      </c>
      <c r="V118" s="7"/>
      <c r="X118" s="8"/>
      <c r="Z118" s="11">
        <f t="shared" si="25"/>
        <v>170696.63643609</v>
      </c>
      <c r="AA118" s="32">
        <f t="shared" si="13"/>
        <v>132.8843449053323</v>
      </c>
      <c r="AB118" s="18">
        <f t="shared" si="16"/>
        <v>0.08028514559173915</v>
      </c>
      <c r="AC118" s="18">
        <f t="shared" si="17"/>
        <v>0.9145525280450286</v>
      </c>
      <c r="AD118" s="11">
        <f t="shared" si="18"/>
        <v>3884.304753540057</v>
      </c>
      <c r="AE118" s="11">
        <f t="shared" si="19"/>
        <v>311.517062999386</v>
      </c>
      <c r="AF118" s="11">
        <f t="shared" si="20"/>
        <v>3871.792935815927</v>
      </c>
      <c r="AG118" s="11">
        <f t="shared" si="21"/>
        <v>5043.872524019737</v>
      </c>
      <c r="AH118" s="11">
        <f t="shared" si="22"/>
        <v>35.865038665532815</v>
      </c>
      <c r="AI118" s="11">
        <f t="shared" si="23"/>
        <v>0.32278577485080034</v>
      </c>
    </row>
    <row r="119" spans="1:35" ht="12.75">
      <c r="A119" s="8">
        <f t="shared" si="24"/>
        <v>112</v>
      </c>
      <c r="B119" s="1">
        <v>1116</v>
      </c>
      <c r="C119" s="1" t="s">
        <v>82</v>
      </c>
      <c r="D119" s="1" t="s">
        <v>100</v>
      </c>
      <c r="E119" s="1" t="s">
        <v>325</v>
      </c>
      <c r="F119" s="1">
        <v>20</v>
      </c>
      <c r="G119" s="1" t="s">
        <v>365</v>
      </c>
      <c r="H119" s="33">
        <v>38381</v>
      </c>
      <c r="I119" s="35" t="s">
        <v>516</v>
      </c>
      <c r="J119" s="35">
        <v>23</v>
      </c>
      <c r="K119" s="35"/>
      <c r="L119" s="32">
        <f t="shared" si="14"/>
        <v>884.2242348974264</v>
      </c>
      <c r="M119" s="32">
        <f t="shared" si="15"/>
        <v>2055.8429859564894</v>
      </c>
      <c r="N119" s="11" t="s">
        <v>206</v>
      </c>
      <c r="O119" s="11"/>
      <c r="P119" s="5">
        <v>7</v>
      </c>
      <c r="Q119" s="6">
        <v>32</v>
      </c>
      <c r="R119" s="7"/>
      <c r="T119" s="5">
        <v>44</v>
      </c>
      <c r="U119" s="6">
        <v>23</v>
      </c>
      <c r="V119" s="7"/>
      <c r="X119" s="8"/>
      <c r="Z119" s="11">
        <f t="shared" si="25"/>
        <v>172752.47942204648</v>
      </c>
      <c r="AA119" s="32">
        <f t="shared" si="13"/>
        <v>2055.8429859564894</v>
      </c>
      <c r="AB119" s="18">
        <f t="shared" si="16"/>
        <v>0.13148147031690616</v>
      </c>
      <c r="AC119" s="18">
        <f t="shared" si="17"/>
        <v>0.7746352996768165</v>
      </c>
      <c r="AD119" s="11">
        <f t="shared" si="18"/>
        <v>4549.769827104705</v>
      </c>
      <c r="AE119" s="11">
        <f t="shared" si="19"/>
        <v>596.4883341367321</v>
      </c>
      <c r="AF119" s="11">
        <f t="shared" si="20"/>
        <v>4510.499656010536</v>
      </c>
      <c r="AG119" s="11">
        <f t="shared" si="21"/>
        <v>4452.8718797314095</v>
      </c>
      <c r="AH119" s="11">
        <f t="shared" si="22"/>
        <v>883.5136580932358</v>
      </c>
      <c r="AI119" s="11">
        <f t="shared" si="23"/>
        <v>7.958018114076838</v>
      </c>
    </row>
    <row r="120" spans="1:35" ht="12.75">
      <c r="A120" s="8">
        <f t="shared" si="24"/>
        <v>113</v>
      </c>
      <c r="B120" s="1">
        <v>1116</v>
      </c>
      <c r="C120" s="1" t="s">
        <v>520</v>
      </c>
      <c r="D120" s="1" t="s">
        <v>99</v>
      </c>
      <c r="E120" s="1" t="s">
        <v>521</v>
      </c>
      <c r="F120" s="1">
        <v>1</v>
      </c>
      <c r="G120" s="1" t="s">
        <v>391</v>
      </c>
      <c r="H120" s="33">
        <v>38378</v>
      </c>
      <c r="I120" s="35" t="s">
        <v>522</v>
      </c>
      <c r="J120" s="35">
        <v>22</v>
      </c>
      <c r="K120" s="35">
        <v>258</v>
      </c>
      <c r="L120" s="32" t="str">
        <f t="shared" si="14"/>
        <v>0</v>
      </c>
      <c r="M120" s="32">
        <f t="shared" si="15"/>
        <v>860</v>
      </c>
      <c r="N120" s="11" t="s">
        <v>107</v>
      </c>
      <c r="O120" s="11"/>
      <c r="P120" s="5"/>
      <c r="Q120" s="6"/>
      <c r="R120" s="7"/>
      <c r="T120" s="5"/>
      <c r="U120" s="6"/>
      <c r="V120" s="7"/>
      <c r="X120" s="8"/>
      <c r="Z120" s="11">
        <f t="shared" si="25"/>
        <v>173612.47942204648</v>
      </c>
      <c r="AA120" s="32">
        <f t="shared" si="13"/>
        <v>860</v>
      </c>
      <c r="AB120" s="18">
        <f t="shared" si="16"/>
        <v>0</v>
      </c>
      <c r="AC120" s="18">
        <f t="shared" si="17"/>
        <v>0</v>
      </c>
      <c r="AD120" s="11">
        <f t="shared" si="18"/>
        <v>6366.197723675814</v>
      </c>
      <c r="AE120" s="11">
        <f t="shared" si="19"/>
        <v>0</v>
      </c>
      <c r="AF120" s="11">
        <f t="shared" si="20"/>
        <v>6366.197723675814</v>
      </c>
      <c r="AG120" s="11">
        <f t="shared" si="21"/>
        <v>0</v>
      </c>
      <c r="AH120" s="11">
        <f t="shared" si="22"/>
        <v>5613.3037629115015</v>
      </c>
      <c r="AI120" s="11">
        <f t="shared" si="23"/>
        <v>52.318532557197315</v>
      </c>
    </row>
    <row r="121" spans="1:35" ht="12.75">
      <c r="A121" s="8">
        <f t="shared" si="24"/>
        <v>114</v>
      </c>
      <c r="B121" s="1">
        <v>1116</v>
      </c>
      <c r="C121" s="1" t="s">
        <v>518</v>
      </c>
      <c r="D121" s="1"/>
      <c r="E121" s="1"/>
      <c r="F121" s="1"/>
      <c r="G121" s="1" t="s">
        <v>517</v>
      </c>
      <c r="H121" s="33">
        <v>38381</v>
      </c>
      <c r="I121" s="35" t="s">
        <v>519</v>
      </c>
      <c r="J121" s="35">
        <v>22</v>
      </c>
      <c r="K121" s="35"/>
      <c r="L121" s="32" t="str">
        <f t="shared" si="14"/>
        <v>0</v>
      </c>
      <c r="M121" s="32" t="str">
        <f t="shared" si="15"/>
        <v>200</v>
      </c>
      <c r="N121" s="11"/>
      <c r="O121" s="11"/>
      <c r="P121" s="5"/>
      <c r="Q121" s="6"/>
      <c r="R121" s="7"/>
      <c r="T121" s="5"/>
      <c r="U121" s="6"/>
      <c r="V121" s="7"/>
      <c r="X121" s="8"/>
      <c r="Z121" s="11">
        <f t="shared" si="25"/>
        <v>173812.47942204648</v>
      </c>
      <c r="AA121" s="32" t="str">
        <f t="shared" si="13"/>
        <v>0</v>
      </c>
      <c r="AB121" s="18">
        <f t="shared" si="16"/>
        <v>0</v>
      </c>
      <c r="AC121" s="18">
        <f t="shared" si="17"/>
        <v>0</v>
      </c>
      <c r="AD121" s="11">
        <f t="shared" si="18"/>
        <v>6366.197723675814</v>
      </c>
      <c r="AE121" s="11">
        <f t="shared" si="19"/>
        <v>0</v>
      </c>
      <c r="AF121" s="11">
        <f t="shared" si="20"/>
        <v>6366.197723675814</v>
      </c>
      <c r="AG121" s="11">
        <f t="shared" si="21"/>
        <v>0</v>
      </c>
      <c r="AH121" s="11">
        <f t="shared" si="22"/>
        <v>5613.3037629115015</v>
      </c>
      <c r="AI121" s="11">
        <f t="shared" si="23"/>
        <v>52.318532557197315</v>
      </c>
    </row>
    <row r="122" spans="1:35" ht="12.75">
      <c r="A122" s="8">
        <f t="shared" si="24"/>
        <v>115</v>
      </c>
      <c r="B122" s="1">
        <v>1125</v>
      </c>
      <c r="C122" s="1" t="s">
        <v>297</v>
      </c>
      <c r="D122" s="1" t="s">
        <v>523</v>
      </c>
      <c r="E122" s="1" t="s">
        <v>179</v>
      </c>
      <c r="F122" s="1">
        <v>10</v>
      </c>
      <c r="G122" s="1" t="s">
        <v>351</v>
      </c>
      <c r="H122" s="33">
        <v>38374</v>
      </c>
      <c r="I122" s="35" t="s">
        <v>524</v>
      </c>
      <c r="J122" s="35">
        <v>33</v>
      </c>
      <c r="K122" s="35"/>
      <c r="L122" s="32">
        <f t="shared" si="14"/>
        <v>179.6728652153711</v>
      </c>
      <c r="M122" s="32">
        <f t="shared" si="15"/>
        <v>449.18216303842775</v>
      </c>
      <c r="N122" s="11"/>
      <c r="O122" s="11"/>
      <c r="P122" s="5">
        <v>4</v>
      </c>
      <c r="Q122" s="6">
        <v>8</v>
      </c>
      <c r="R122" s="7"/>
      <c r="T122" s="5">
        <v>50</v>
      </c>
      <c r="U122" s="6">
        <v>37</v>
      </c>
      <c r="V122" s="7"/>
      <c r="X122" s="8"/>
      <c r="Z122" s="11">
        <f t="shared" si="25"/>
        <v>174261.66158508492</v>
      </c>
      <c r="AA122" s="32">
        <f t="shared" si="13"/>
        <v>449.18216303842775</v>
      </c>
      <c r="AB122" s="18">
        <f t="shared" si="16"/>
        <v>0.07214027574909895</v>
      </c>
      <c r="AC122" s="18">
        <f t="shared" si="17"/>
        <v>0.8834274897177964</v>
      </c>
      <c r="AD122" s="11">
        <f t="shared" si="18"/>
        <v>4039.3887892580615</v>
      </c>
      <c r="AE122" s="11">
        <f t="shared" si="19"/>
        <v>291.1499330144587</v>
      </c>
      <c r="AF122" s="11">
        <f t="shared" si="20"/>
        <v>4028.8824141800646</v>
      </c>
      <c r="AG122" s="11">
        <f t="shared" si="21"/>
        <v>4920.549935337656</v>
      </c>
      <c r="AH122" s="11">
        <f t="shared" si="22"/>
        <v>179.66690212118965</v>
      </c>
      <c r="AI122" s="11">
        <f t="shared" si="23"/>
        <v>1.61705578693834</v>
      </c>
    </row>
    <row r="123" spans="1:35" ht="12.75">
      <c r="A123" s="8">
        <f t="shared" si="24"/>
        <v>116</v>
      </c>
      <c r="B123" s="1">
        <v>1125</v>
      </c>
      <c r="C123" s="1" t="s">
        <v>525</v>
      </c>
      <c r="D123" s="1" t="s">
        <v>145</v>
      </c>
      <c r="E123" s="1" t="s">
        <v>526</v>
      </c>
      <c r="F123" s="1">
        <v>100</v>
      </c>
      <c r="G123" s="1" t="s">
        <v>353</v>
      </c>
      <c r="H123" s="33">
        <v>38374</v>
      </c>
      <c r="I123" s="35" t="s">
        <v>527</v>
      </c>
      <c r="J123" s="35">
        <v>22</v>
      </c>
      <c r="K123" s="35"/>
      <c r="L123" s="32">
        <f t="shared" si="14"/>
        <v>1104.1556471852061</v>
      </c>
      <c r="M123" s="32">
        <f t="shared" si="15"/>
        <v>2208.3112943704123</v>
      </c>
      <c r="N123" s="11"/>
      <c r="O123" s="11"/>
      <c r="P123" s="5">
        <v>16</v>
      </c>
      <c r="Q123" s="6">
        <v>29</v>
      </c>
      <c r="R123" s="7"/>
      <c r="T123" s="5">
        <v>45</v>
      </c>
      <c r="U123" s="6">
        <v>42</v>
      </c>
      <c r="V123" s="7"/>
      <c r="X123" s="8"/>
      <c r="Z123" s="11">
        <f t="shared" si="25"/>
        <v>176469.97287945534</v>
      </c>
      <c r="AA123" s="32">
        <f t="shared" si="13"/>
        <v>2208.3112943704123</v>
      </c>
      <c r="AB123" s="18">
        <f t="shared" si="16"/>
        <v>0.28768843837039865</v>
      </c>
      <c r="AC123" s="18">
        <f t="shared" si="17"/>
        <v>0.7976154681614086</v>
      </c>
      <c r="AD123" s="11">
        <f t="shared" si="18"/>
        <v>4446.249800291264</v>
      </c>
      <c r="AE123" s="11">
        <f t="shared" si="19"/>
        <v>1261.563015595861</v>
      </c>
      <c r="AF123" s="11">
        <f t="shared" si="20"/>
        <v>4263.51920885444</v>
      </c>
      <c r="AG123" s="11">
        <f t="shared" si="21"/>
        <v>4556.241452156044</v>
      </c>
      <c r="AH123" s="11">
        <f t="shared" si="22"/>
        <v>1102.7722206496258</v>
      </c>
      <c r="AI123" s="11">
        <f t="shared" si="23"/>
        <v>9.937400824666854</v>
      </c>
    </row>
    <row r="124" spans="1:35" ht="12.75">
      <c r="A124" s="8">
        <f t="shared" si="24"/>
        <v>117</v>
      </c>
      <c r="B124" s="1">
        <v>1134</v>
      </c>
      <c r="C124" s="1" t="s">
        <v>144</v>
      </c>
      <c r="D124" s="1" t="s">
        <v>145</v>
      </c>
      <c r="E124" s="1" t="s">
        <v>146</v>
      </c>
      <c r="F124" s="1">
        <v>600</v>
      </c>
      <c r="G124" s="1" t="s">
        <v>353</v>
      </c>
      <c r="H124" s="33">
        <v>38374</v>
      </c>
      <c r="I124" s="35" t="s">
        <v>528</v>
      </c>
      <c r="J124" s="35">
        <v>45</v>
      </c>
      <c r="K124" s="35"/>
      <c r="L124" s="32">
        <f t="shared" si="14"/>
        <v>1174.693391804323</v>
      </c>
      <c r="M124" s="32">
        <f t="shared" si="15"/>
        <v>2032.991766572965</v>
      </c>
      <c r="N124" s="11"/>
      <c r="O124" s="11"/>
      <c r="P124" s="5">
        <v>15</v>
      </c>
      <c r="Q124" s="6">
        <v>15</v>
      </c>
      <c r="R124" s="7"/>
      <c r="T124" s="5">
        <v>44</v>
      </c>
      <c r="U124" s="6">
        <v>6</v>
      </c>
      <c r="V124" s="7"/>
      <c r="X124" s="8"/>
      <c r="Z124" s="11">
        <f t="shared" si="25"/>
        <v>178502.9646460283</v>
      </c>
      <c r="AA124" s="32">
        <f t="shared" si="13"/>
        <v>2032.991766572965</v>
      </c>
      <c r="AB124" s="18">
        <f t="shared" si="16"/>
        <v>0.26616271092913524</v>
      </c>
      <c r="AC124" s="18">
        <f t="shared" si="17"/>
        <v>0.7696902001294993</v>
      </c>
      <c r="AD124" s="11">
        <f t="shared" si="18"/>
        <v>4571.734002131752</v>
      </c>
      <c r="AE124" s="11">
        <f t="shared" si="19"/>
        <v>1202.5087467595322</v>
      </c>
      <c r="AF124" s="11">
        <f t="shared" si="20"/>
        <v>4410.751013173883</v>
      </c>
      <c r="AG124" s="11">
        <f t="shared" si="21"/>
        <v>4430.318461542861</v>
      </c>
      <c r="AH124" s="11">
        <f t="shared" si="22"/>
        <v>1173.0276133024383</v>
      </c>
      <c r="AI124" s="11">
        <f t="shared" si="23"/>
        <v>10.572240526238907</v>
      </c>
    </row>
    <row r="125" spans="1:35" ht="12.75">
      <c r="A125" s="8">
        <f t="shared" si="24"/>
        <v>118</v>
      </c>
      <c r="B125" s="1">
        <v>1143</v>
      </c>
      <c r="C125" s="1" t="s">
        <v>78</v>
      </c>
      <c r="D125" s="1" t="s">
        <v>96</v>
      </c>
      <c r="E125" s="1" t="s">
        <v>696</v>
      </c>
      <c r="F125" s="1">
        <v>1</v>
      </c>
      <c r="G125" s="1" t="s">
        <v>351</v>
      </c>
      <c r="H125" s="33">
        <v>38374</v>
      </c>
      <c r="I125" s="35" t="s">
        <v>531</v>
      </c>
      <c r="J125" s="35">
        <v>23</v>
      </c>
      <c r="K125" s="35"/>
      <c r="L125" s="32">
        <f t="shared" si="14"/>
        <v>435.47919201696726</v>
      </c>
      <c r="M125" s="32">
        <f t="shared" si="15"/>
        <v>1451.5973067232242</v>
      </c>
      <c r="N125" s="11"/>
      <c r="O125" s="11"/>
      <c r="P125" s="5">
        <v>9</v>
      </c>
      <c r="Q125" s="6">
        <v>54</v>
      </c>
      <c r="R125" s="7"/>
      <c r="T125" s="5">
        <v>49</v>
      </c>
      <c r="U125" s="6">
        <v>47</v>
      </c>
      <c r="V125" s="7"/>
      <c r="X125" s="8"/>
      <c r="Z125" s="11">
        <f t="shared" si="25"/>
        <v>179954.5619527515</v>
      </c>
      <c r="AA125" s="32">
        <f t="shared" si="13"/>
        <v>1451.5973067232242</v>
      </c>
      <c r="AB125" s="18">
        <f t="shared" si="16"/>
        <v>0.17278759594743864</v>
      </c>
      <c r="AC125" s="18">
        <f t="shared" si="17"/>
        <v>0.8688830792845104</v>
      </c>
      <c r="AD125" s="11">
        <f t="shared" si="18"/>
        <v>4110.52552553921</v>
      </c>
      <c r="AE125" s="11">
        <f t="shared" si="19"/>
        <v>706.7189552815036</v>
      </c>
      <c r="AF125" s="11">
        <f t="shared" si="20"/>
        <v>4049.317030605929</v>
      </c>
      <c r="AG125" s="11">
        <f t="shared" si="21"/>
        <v>4861.281041127504</v>
      </c>
      <c r="AH125" s="11">
        <f t="shared" si="22"/>
        <v>435.3942924772648</v>
      </c>
      <c r="AI125" s="11">
        <f t="shared" si="23"/>
        <v>3.9193127281527054</v>
      </c>
    </row>
    <row r="126" spans="1:35" ht="12.75">
      <c r="A126" s="8">
        <f t="shared" si="24"/>
        <v>119</v>
      </c>
      <c r="B126" s="1">
        <v>1143</v>
      </c>
      <c r="C126" s="1" t="s">
        <v>185</v>
      </c>
      <c r="D126" s="1" t="s">
        <v>96</v>
      </c>
      <c r="E126" s="1" t="s">
        <v>186</v>
      </c>
      <c r="F126" s="1">
        <v>10</v>
      </c>
      <c r="G126" s="1" t="s">
        <v>529</v>
      </c>
      <c r="H126" s="33">
        <v>38374</v>
      </c>
      <c r="I126" s="35" t="s">
        <v>530</v>
      </c>
      <c r="J126" s="35">
        <v>33</v>
      </c>
      <c r="K126" s="35"/>
      <c r="L126" s="32">
        <f t="shared" si="14"/>
        <v>468.6539372276687</v>
      </c>
      <c r="M126" s="32">
        <f t="shared" si="15"/>
        <v>1171.6348430691717</v>
      </c>
      <c r="N126" s="11" t="s">
        <v>219</v>
      </c>
      <c r="O126" s="11"/>
      <c r="P126" s="5">
        <v>9</v>
      </c>
      <c r="Q126" s="6">
        <v>2</v>
      </c>
      <c r="R126" s="7"/>
      <c r="T126" s="5">
        <v>48</v>
      </c>
      <c r="U126" s="6">
        <v>50</v>
      </c>
      <c r="V126" s="7"/>
      <c r="X126" s="8"/>
      <c r="Z126" s="11">
        <f t="shared" si="25"/>
        <v>181126.19679582067</v>
      </c>
      <c r="AA126" s="32">
        <f t="shared" si="13"/>
        <v>1171.6348430691717</v>
      </c>
      <c r="AB126" s="18">
        <f t="shared" si="16"/>
        <v>0.1576614090968211</v>
      </c>
      <c r="AC126" s="18">
        <f t="shared" si="17"/>
        <v>0.8523024513905643</v>
      </c>
      <c r="AD126" s="11">
        <f t="shared" si="18"/>
        <v>4190.559910241079</v>
      </c>
      <c r="AE126" s="11">
        <f t="shared" si="19"/>
        <v>657.9558401902093</v>
      </c>
      <c r="AF126" s="11">
        <f t="shared" si="20"/>
        <v>4138.585081121241</v>
      </c>
      <c r="AG126" s="11">
        <f t="shared" si="21"/>
        <v>4792.460860102604</v>
      </c>
      <c r="AH126" s="11">
        <f t="shared" si="22"/>
        <v>468.54812011615985</v>
      </c>
      <c r="AI126" s="11">
        <f t="shared" si="23"/>
        <v>4.217885435049018</v>
      </c>
    </row>
    <row r="127" spans="1:35" ht="12.75">
      <c r="A127" s="8">
        <f t="shared" si="24"/>
        <v>120</v>
      </c>
      <c r="B127" s="1">
        <v>1152</v>
      </c>
      <c r="C127" s="1" t="s">
        <v>233</v>
      </c>
      <c r="D127" s="1" t="s">
        <v>99</v>
      </c>
      <c r="E127" s="1" t="s">
        <v>288</v>
      </c>
      <c r="F127" s="1">
        <v>0.83</v>
      </c>
      <c r="G127" s="1" t="s">
        <v>533</v>
      </c>
      <c r="H127" s="33">
        <v>38374</v>
      </c>
      <c r="I127" s="48" t="s">
        <v>534</v>
      </c>
      <c r="J127" s="35">
        <v>33</v>
      </c>
      <c r="K127" s="35"/>
      <c r="L127" s="32">
        <f t="shared" si="14"/>
        <v>243.66627223704222</v>
      </c>
      <c r="M127" s="32">
        <f t="shared" si="15"/>
        <v>834.737079742538</v>
      </c>
      <c r="N127" s="11" t="s">
        <v>235</v>
      </c>
      <c r="O127" s="11"/>
      <c r="P127" s="5">
        <v>1</v>
      </c>
      <c r="Q127" s="6">
        <v>26</v>
      </c>
      <c r="R127" s="7"/>
      <c r="T127" s="5">
        <v>52</v>
      </c>
      <c r="U127" s="6">
        <v>38</v>
      </c>
      <c r="V127" s="7"/>
      <c r="X127" s="8"/>
      <c r="Z127" s="11">
        <f t="shared" si="25"/>
        <v>181960.9338755632</v>
      </c>
      <c r="AA127" s="32">
        <f t="shared" si="13"/>
        <v>834.737079742538</v>
      </c>
      <c r="AB127" s="18">
        <f t="shared" si="16"/>
        <v>0.025016385945252056</v>
      </c>
      <c r="AC127" s="18">
        <f t="shared" si="17"/>
        <v>0.9186249629663489</v>
      </c>
      <c r="AD127" s="11">
        <f t="shared" si="18"/>
        <v>3863.7317576910104</v>
      </c>
      <c r="AE127" s="11">
        <f t="shared" si="19"/>
        <v>96.64652355570571</v>
      </c>
      <c r="AF127" s="11">
        <f t="shared" si="20"/>
        <v>3862.522821275579</v>
      </c>
      <c r="AG127" s="11">
        <f t="shared" si="21"/>
        <v>5059.6492330541105</v>
      </c>
      <c r="AH127" s="11">
        <f t="shared" si="22"/>
        <v>243.6513989548764</v>
      </c>
      <c r="AI127" s="11">
        <f t="shared" si="23"/>
        <v>2.19299645013338</v>
      </c>
    </row>
    <row r="128" spans="1:35" ht="12.75">
      <c r="A128" s="8">
        <f t="shared" si="24"/>
        <v>121</v>
      </c>
      <c r="B128" s="1">
        <v>1152</v>
      </c>
      <c r="C128" s="1" t="s">
        <v>14</v>
      </c>
      <c r="D128" s="1" t="s">
        <v>103</v>
      </c>
      <c r="E128" s="1"/>
      <c r="F128" s="1">
        <v>10</v>
      </c>
      <c r="G128" s="1" t="s">
        <v>377</v>
      </c>
      <c r="H128" s="33">
        <v>38374</v>
      </c>
      <c r="I128" s="35" t="s">
        <v>532</v>
      </c>
      <c r="J128" s="35">
        <v>23</v>
      </c>
      <c r="K128" s="35">
        <v>1117</v>
      </c>
      <c r="L128" s="32" t="str">
        <f t="shared" si="14"/>
        <v>0</v>
      </c>
      <c r="M128" s="32">
        <f t="shared" si="15"/>
        <v>2792.5</v>
      </c>
      <c r="N128" s="11"/>
      <c r="O128" s="11"/>
      <c r="P128" s="5"/>
      <c r="Q128" s="6"/>
      <c r="R128" s="7"/>
      <c r="T128" s="5"/>
      <c r="U128" s="6"/>
      <c r="V128" s="7"/>
      <c r="X128" s="8"/>
      <c r="Z128" s="11">
        <f t="shared" si="25"/>
        <v>184753.4338755632</v>
      </c>
      <c r="AA128" s="32">
        <f t="shared" si="13"/>
        <v>2792.5</v>
      </c>
      <c r="AB128" s="18">
        <f t="shared" si="16"/>
        <v>0</v>
      </c>
      <c r="AC128" s="18">
        <f t="shared" si="17"/>
        <v>0</v>
      </c>
      <c r="AD128" s="11">
        <f t="shared" si="18"/>
        <v>6366.197723675814</v>
      </c>
      <c r="AE128" s="11">
        <f t="shared" si="19"/>
        <v>0</v>
      </c>
      <c r="AF128" s="11">
        <f t="shared" si="20"/>
        <v>6366.197723675814</v>
      </c>
      <c r="AG128" s="11">
        <f t="shared" si="21"/>
        <v>0</v>
      </c>
      <c r="AH128" s="11">
        <f t="shared" si="22"/>
        <v>5613.3037629115015</v>
      </c>
      <c r="AI128" s="11">
        <f t="shared" si="23"/>
        <v>52.318532557197315</v>
      </c>
    </row>
    <row r="129" spans="1:35" ht="12.75">
      <c r="A129" s="8">
        <f t="shared" si="24"/>
        <v>122</v>
      </c>
      <c r="B129" s="1">
        <v>1161</v>
      </c>
      <c r="C129" s="1" t="s">
        <v>289</v>
      </c>
      <c r="D129" s="1" t="s">
        <v>99</v>
      </c>
      <c r="E129" s="1" t="s">
        <v>290</v>
      </c>
      <c r="F129" s="1">
        <v>0.35</v>
      </c>
      <c r="G129" s="1" t="s">
        <v>535</v>
      </c>
      <c r="H129" s="33">
        <v>38374</v>
      </c>
      <c r="I129" s="35" t="s">
        <v>479</v>
      </c>
      <c r="J129" s="35">
        <v>23</v>
      </c>
      <c r="K129" s="35"/>
      <c r="L129" s="32">
        <f t="shared" si="14"/>
        <v>452.99794126797</v>
      </c>
      <c r="M129" s="32">
        <f t="shared" si="15"/>
        <v>1780.6046590379633</v>
      </c>
      <c r="N129" s="11"/>
      <c r="O129" s="11"/>
      <c r="P129" s="5">
        <v>-1</v>
      </c>
      <c r="Q129" s="6">
        <v>-12</v>
      </c>
      <c r="R129" s="7"/>
      <c r="T129" s="5">
        <v>53</v>
      </c>
      <c r="U129" s="6">
        <v>53</v>
      </c>
      <c r="V129" s="7"/>
      <c r="X129" s="8"/>
      <c r="Z129" s="11">
        <f t="shared" si="25"/>
        <v>186534.03853460116</v>
      </c>
      <c r="AA129" s="32">
        <f t="shared" si="13"/>
        <v>1780.6046590379633</v>
      </c>
      <c r="AB129" s="18">
        <f t="shared" si="16"/>
        <v>-0.020943951023931952</v>
      </c>
      <c r="AC129" s="18">
        <f t="shared" si="17"/>
        <v>0.9404415786162779</v>
      </c>
      <c r="AD129" s="11">
        <f t="shared" si="18"/>
        <v>3752.4366278279044</v>
      </c>
      <c r="AE129" s="11">
        <f t="shared" si="19"/>
        <v>-78.58510344566004</v>
      </c>
      <c r="AF129" s="11">
        <f t="shared" si="20"/>
        <v>3751.613656465827</v>
      </c>
      <c r="AG129" s="11">
        <f t="shared" si="21"/>
        <v>5142.732037649897</v>
      </c>
      <c r="AH129" s="11">
        <f t="shared" si="22"/>
        <v>452.9023782822372</v>
      </c>
      <c r="AI129" s="11">
        <f t="shared" si="23"/>
        <v>4.07698147141173</v>
      </c>
    </row>
    <row r="130" spans="1:35" ht="12.75">
      <c r="A130" s="8">
        <f t="shared" si="24"/>
        <v>123</v>
      </c>
      <c r="B130" s="1">
        <v>1161</v>
      </c>
      <c r="C130" s="1"/>
      <c r="D130" s="1"/>
      <c r="E130" s="1"/>
      <c r="F130" s="1"/>
      <c r="G130" s="1" t="s">
        <v>348</v>
      </c>
      <c r="H130" s="33">
        <v>38381</v>
      </c>
      <c r="I130" s="35" t="s">
        <v>536</v>
      </c>
      <c r="J130" s="35">
        <v>23</v>
      </c>
      <c r="K130" s="35"/>
      <c r="L130" s="32" t="str">
        <f t="shared" si="14"/>
        <v>0</v>
      </c>
      <c r="M130" s="32" t="str">
        <f t="shared" si="15"/>
        <v>200</v>
      </c>
      <c r="N130" s="11"/>
      <c r="O130" s="11"/>
      <c r="P130" s="5"/>
      <c r="Q130" s="6"/>
      <c r="R130" s="7"/>
      <c r="T130" s="5"/>
      <c r="U130" s="6"/>
      <c r="V130" s="7"/>
      <c r="X130" s="8"/>
      <c r="Z130" s="11">
        <f t="shared" si="25"/>
        <v>186734.03853460116</v>
      </c>
      <c r="AA130" s="32" t="str">
        <f t="shared" si="13"/>
        <v>0</v>
      </c>
      <c r="AB130" s="18">
        <f t="shared" si="16"/>
        <v>0</v>
      </c>
      <c r="AC130" s="18">
        <f t="shared" si="17"/>
        <v>0</v>
      </c>
      <c r="AD130" s="11">
        <f t="shared" si="18"/>
        <v>6366.197723675814</v>
      </c>
      <c r="AE130" s="11">
        <f t="shared" si="19"/>
        <v>0</v>
      </c>
      <c r="AF130" s="11">
        <f t="shared" si="20"/>
        <v>6366.197723675814</v>
      </c>
      <c r="AG130" s="11">
        <f t="shared" si="21"/>
        <v>0</v>
      </c>
      <c r="AH130" s="11">
        <f t="shared" si="22"/>
        <v>5613.3037629115015</v>
      </c>
      <c r="AI130" s="11">
        <f t="shared" si="23"/>
        <v>52.318532557197315</v>
      </c>
    </row>
    <row r="131" spans="1:35" ht="12.75">
      <c r="A131" s="8">
        <f t="shared" si="24"/>
        <v>124</v>
      </c>
      <c r="B131" s="1">
        <v>1170</v>
      </c>
      <c r="C131" s="1" t="s">
        <v>233</v>
      </c>
      <c r="D131" s="1" t="s">
        <v>99</v>
      </c>
      <c r="E131" s="1" t="s">
        <v>291</v>
      </c>
      <c r="F131" s="1">
        <v>0.28</v>
      </c>
      <c r="G131" s="1" t="s">
        <v>389</v>
      </c>
      <c r="H131" s="33">
        <v>38375</v>
      </c>
      <c r="I131" s="35" t="s">
        <v>421</v>
      </c>
      <c r="J131" s="35">
        <v>22</v>
      </c>
      <c r="K131" s="35"/>
      <c r="L131" s="32">
        <f t="shared" si="14"/>
        <v>253.11234812091874</v>
      </c>
      <c r="M131" s="32">
        <f t="shared" si="15"/>
        <v>1034.3114129907315</v>
      </c>
      <c r="N131" s="11"/>
      <c r="O131" s="11"/>
      <c r="P131" s="5">
        <v>1</v>
      </c>
      <c r="Q131" s="6">
        <v>14</v>
      </c>
      <c r="R131" s="7"/>
      <c r="T131" s="5">
        <v>52</v>
      </c>
      <c r="U131" s="6">
        <v>4</v>
      </c>
      <c r="V131" s="7"/>
      <c r="X131" s="8"/>
      <c r="Z131" s="11">
        <f t="shared" si="25"/>
        <v>187768.3499475919</v>
      </c>
      <c r="AA131" s="32">
        <f t="shared" si="13"/>
        <v>1034.3114129907315</v>
      </c>
      <c r="AB131" s="18">
        <f t="shared" si="16"/>
        <v>0.0215257274412634</v>
      </c>
      <c r="AC131" s="18">
        <f t="shared" si="17"/>
        <v>0.9087347638717144</v>
      </c>
      <c r="AD131" s="11">
        <f t="shared" si="18"/>
        <v>3913.582914231728</v>
      </c>
      <c r="AE131" s="11">
        <f t="shared" si="19"/>
        <v>84.2362135398079</v>
      </c>
      <c r="AF131" s="11">
        <f t="shared" si="20"/>
        <v>3912.676256335934</v>
      </c>
      <c r="AG131" s="11">
        <f t="shared" si="21"/>
        <v>5021.1893242904725</v>
      </c>
      <c r="AH131" s="11">
        <f t="shared" si="22"/>
        <v>253.09567718702908</v>
      </c>
      <c r="AI131" s="11">
        <f t="shared" si="23"/>
        <v>2.2780111330882686</v>
      </c>
    </row>
    <row r="132" spans="1:35" ht="12.75">
      <c r="A132" s="8">
        <f t="shared" si="24"/>
        <v>125</v>
      </c>
      <c r="B132" s="1">
        <v>1179</v>
      </c>
      <c r="C132" s="1" t="s">
        <v>59</v>
      </c>
      <c r="D132" s="1" t="s">
        <v>108</v>
      </c>
      <c r="E132" s="1" t="s">
        <v>36</v>
      </c>
      <c r="F132" s="1">
        <v>600</v>
      </c>
      <c r="G132" s="1" t="s">
        <v>540</v>
      </c>
      <c r="H132" s="33">
        <v>38381</v>
      </c>
      <c r="I132" s="35" t="s">
        <v>541</v>
      </c>
      <c r="J132" s="36">
        <v>46</v>
      </c>
      <c r="K132" s="36"/>
      <c r="L132" s="32">
        <f t="shared" si="14"/>
        <v>762.6574483403284</v>
      </c>
      <c r="M132" s="32">
        <f t="shared" si="15"/>
        <v>1319.8987276244998</v>
      </c>
      <c r="N132" s="11"/>
      <c r="O132" s="11"/>
      <c r="P132" s="5">
        <v>14</v>
      </c>
      <c r="Q132" s="6">
        <v>40</v>
      </c>
      <c r="R132" s="7"/>
      <c r="T132" s="5">
        <v>55</v>
      </c>
      <c r="U132" s="6">
        <v>59</v>
      </c>
      <c r="V132" s="7"/>
      <c r="X132" s="8"/>
      <c r="Z132" s="11">
        <f t="shared" si="25"/>
        <v>189088.2486752164</v>
      </c>
      <c r="AA132" s="32">
        <f t="shared" si="13"/>
        <v>1319.8987276244998</v>
      </c>
      <c r="AB132" s="18">
        <f t="shared" si="16"/>
        <v>0.255981623625835</v>
      </c>
      <c r="AC132" s="18">
        <f t="shared" si="17"/>
        <v>0.9770934929081587</v>
      </c>
      <c r="AD132" s="11">
        <f t="shared" si="18"/>
        <v>3561.46769329994</v>
      </c>
      <c r="AE132" s="11">
        <f t="shared" si="19"/>
        <v>901.7464113048989</v>
      </c>
      <c r="AF132" s="11">
        <f t="shared" si="20"/>
        <v>3445.418050123661</v>
      </c>
      <c r="AG132" s="11">
        <f t="shared" si="21"/>
        <v>5276.781341548645</v>
      </c>
      <c r="AH132" s="11">
        <f t="shared" si="22"/>
        <v>762.2014753160386</v>
      </c>
      <c r="AI132" s="11">
        <f t="shared" si="23"/>
        <v>6.863917035062955</v>
      </c>
    </row>
    <row r="133" spans="1:35" ht="12.75">
      <c r="A133" s="8">
        <f t="shared" si="24"/>
        <v>126</v>
      </c>
      <c r="B133" s="1">
        <v>1179</v>
      </c>
      <c r="C133" s="1" t="s">
        <v>275</v>
      </c>
      <c r="D133" s="1" t="s">
        <v>143</v>
      </c>
      <c r="E133" s="1" t="s">
        <v>292</v>
      </c>
      <c r="F133" s="1">
        <v>200</v>
      </c>
      <c r="G133" s="1" t="s">
        <v>353</v>
      </c>
      <c r="H133" s="33">
        <v>38374</v>
      </c>
      <c r="I133" s="35" t="s">
        <v>539</v>
      </c>
      <c r="J133" s="36">
        <v>44</v>
      </c>
      <c r="K133" s="36"/>
      <c r="L133" s="32">
        <f t="shared" si="14"/>
        <v>1697.098791413995</v>
      </c>
      <c r="M133" s="32">
        <f t="shared" si="15"/>
        <v>3201.451025182182</v>
      </c>
      <c r="N133" s="11" t="s">
        <v>226</v>
      </c>
      <c r="O133" s="11"/>
      <c r="P133" s="5">
        <v>26</v>
      </c>
      <c r="Q133" s="6">
        <v>50</v>
      </c>
      <c r="R133" s="7"/>
      <c r="T133" s="5">
        <v>46</v>
      </c>
      <c r="U133" s="6">
        <v>30</v>
      </c>
      <c r="V133" s="7"/>
      <c r="X133" s="8"/>
      <c r="Z133" s="11">
        <f t="shared" si="25"/>
        <v>192289.69970039857</v>
      </c>
      <c r="AA133" s="32">
        <f aca="true" t="shared" si="26" ref="AA133:AA196">IF(F133=0,"0",(10*(IF(L133="0",K133,L133))/LOG(F133*1000)))</f>
        <v>3201.451025182182</v>
      </c>
      <c r="AB133" s="18">
        <f t="shared" si="16"/>
        <v>0.46833001595181173</v>
      </c>
      <c r="AC133" s="18">
        <f t="shared" si="17"/>
        <v>0.8115781021773631</v>
      </c>
      <c r="AD133" s="11">
        <f t="shared" si="18"/>
        <v>4382.2013328634075</v>
      </c>
      <c r="AE133" s="11">
        <f t="shared" si="19"/>
        <v>1978.1114383472388</v>
      </c>
      <c r="AF133" s="11">
        <f t="shared" si="20"/>
        <v>3910.3406065494655</v>
      </c>
      <c r="AG133" s="11">
        <f t="shared" si="21"/>
        <v>4617.8766695512</v>
      </c>
      <c r="AH133" s="11">
        <f t="shared" si="22"/>
        <v>1692.0780935277703</v>
      </c>
      <c r="AI133" s="11">
        <f t="shared" si="23"/>
        <v>15.273889122725954</v>
      </c>
    </row>
    <row r="134" spans="1:35" ht="12.75">
      <c r="A134" s="8">
        <f t="shared" si="24"/>
        <v>127</v>
      </c>
      <c r="B134" s="1">
        <v>1179</v>
      </c>
      <c r="C134" s="1" t="s">
        <v>537</v>
      </c>
      <c r="D134" s="1" t="s">
        <v>103</v>
      </c>
      <c r="E134" s="1" t="s">
        <v>538</v>
      </c>
      <c r="F134" s="1">
        <v>50</v>
      </c>
      <c r="G134" s="1" t="s">
        <v>377</v>
      </c>
      <c r="H134" s="33">
        <v>38378</v>
      </c>
      <c r="I134" s="35" t="s">
        <v>488</v>
      </c>
      <c r="J134" s="36">
        <v>22</v>
      </c>
      <c r="K134" s="36">
        <v>1117</v>
      </c>
      <c r="L134" s="32" t="str">
        <f aca="true" t="shared" si="27" ref="L134:L197">IF(AG134=0,"0",$J$1*2*PI()/360*AI134)</f>
        <v>0</v>
      </c>
      <c r="M134" s="32">
        <f aca="true" t="shared" si="28" ref="M134:M197">IF(AND(AA134&gt;=200,F134&gt;0),AA134,"200")</f>
        <v>2377.116685080513</v>
      </c>
      <c r="N134" s="11"/>
      <c r="O134" s="11"/>
      <c r="P134" s="5"/>
      <c r="Q134" s="6"/>
      <c r="R134" s="7"/>
      <c r="T134" s="5"/>
      <c r="U134" s="6"/>
      <c r="V134" s="7"/>
      <c r="X134" s="8"/>
      <c r="Z134" s="11">
        <f t="shared" si="25"/>
        <v>194666.8163854791</v>
      </c>
      <c r="AA134" s="32">
        <f t="shared" si="26"/>
        <v>2377.116685080513</v>
      </c>
      <c r="AB134" s="18">
        <f aca="true" t="shared" si="29" ref="AB134:AB197">(P134+Q134/60+R134/3600)*PI()/180</f>
        <v>0</v>
      </c>
      <c r="AC134" s="18">
        <f aca="true" t="shared" si="30" ref="AC134:AC197">(T134+U134/60+V134/3600)*PI()/180</f>
        <v>0</v>
      </c>
      <c r="AD134" s="11">
        <f aca="true" t="shared" si="31" ref="AD134:AD197">COS(AC134)*$J$1</f>
        <v>6366.197723675814</v>
      </c>
      <c r="AE134" s="11">
        <f aca="true" t="shared" si="32" ref="AE134:AE197">SIN(AB134)*AD134</f>
        <v>0</v>
      </c>
      <c r="AF134" s="11">
        <f aca="true" t="shared" si="33" ref="AF134:AF197">COS(AB134)*AD134</f>
        <v>6366.197723675814</v>
      </c>
      <c r="AG134" s="11">
        <f aca="true" t="shared" si="34" ref="AG134:AG197">SIN(AC134)*$J$1</f>
        <v>0</v>
      </c>
      <c r="AH134" s="11">
        <f aca="true" t="shared" si="35" ref="AH134:AH197">SQRT((AE134-$AE$2)^2+(AF134-$AF$2)^2+(AG134-$AG$2)^2)</f>
        <v>5613.3037629115015</v>
      </c>
      <c r="AI134" s="11">
        <f aca="true" t="shared" si="36" ref="AI134:AI197">ASIN(AH134/2/$J$1)*360/PI()</f>
        <v>52.318532557197315</v>
      </c>
    </row>
    <row r="135" spans="1:35" ht="12.75">
      <c r="A135" s="8">
        <f t="shared" si="24"/>
        <v>128</v>
      </c>
      <c r="B135" s="1">
        <v>1188</v>
      </c>
      <c r="C135" s="1" t="s">
        <v>293</v>
      </c>
      <c r="D135" s="1" t="s">
        <v>95</v>
      </c>
      <c r="E135" s="1" t="s">
        <v>294</v>
      </c>
      <c r="F135" s="1">
        <v>5</v>
      </c>
      <c r="G135" s="1" t="s">
        <v>351</v>
      </c>
      <c r="H135" s="33">
        <v>38374</v>
      </c>
      <c r="I135" s="35" t="s">
        <v>542</v>
      </c>
      <c r="J135" s="36">
        <v>33</v>
      </c>
      <c r="K135" s="36"/>
      <c r="L135" s="32">
        <f t="shared" si="27"/>
        <v>183.9273750399558</v>
      </c>
      <c r="M135" s="32">
        <f t="shared" si="28"/>
        <v>497.2394337460208</v>
      </c>
      <c r="N135" s="11"/>
      <c r="O135" s="11"/>
      <c r="P135" s="5">
        <v>3</v>
      </c>
      <c r="Q135" s="6">
        <v>16</v>
      </c>
      <c r="R135" s="7"/>
      <c r="T135" s="5">
        <v>50</v>
      </c>
      <c r="U135" s="6">
        <v>52</v>
      </c>
      <c r="V135" s="7"/>
      <c r="X135" s="8"/>
      <c r="Z135" s="11">
        <f t="shared" si="25"/>
        <v>195164.05581922512</v>
      </c>
      <c r="AA135" s="32">
        <f t="shared" si="26"/>
        <v>497.2394337460208</v>
      </c>
      <c r="AB135" s="18">
        <f t="shared" si="29"/>
        <v>0.057014088898481426</v>
      </c>
      <c r="AC135" s="18">
        <f t="shared" si="30"/>
        <v>0.8877908128477823</v>
      </c>
      <c r="AD135" s="11">
        <f t="shared" si="31"/>
        <v>4017.880455969196</v>
      </c>
      <c r="AE135" s="11">
        <f t="shared" si="32"/>
        <v>228.95170779865907</v>
      </c>
      <c r="AF135" s="11">
        <f t="shared" si="33"/>
        <v>4011.3519508957716</v>
      </c>
      <c r="AG135" s="11">
        <f t="shared" si="34"/>
        <v>4938.128197857553</v>
      </c>
      <c r="AH135" s="11">
        <f t="shared" si="35"/>
        <v>183.92097823514152</v>
      </c>
      <c r="AI135" s="11">
        <f t="shared" si="36"/>
        <v>1.655346375359602</v>
      </c>
    </row>
    <row r="136" spans="1:35" ht="12.75">
      <c r="A136" s="8">
        <f t="shared" si="24"/>
        <v>129</v>
      </c>
      <c r="B136" s="1">
        <v>1197</v>
      </c>
      <c r="C136" s="1" t="s">
        <v>111</v>
      </c>
      <c r="D136" s="1" t="s">
        <v>99</v>
      </c>
      <c r="E136" s="1" t="s">
        <v>112</v>
      </c>
      <c r="F136" s="1">
        <v>2</v>
      </c>
      <c r="G136" s="1" t="s">
        <v>351</v>
      </c>
      <c r="H136" s="33">
        <v>38374</v>
      </c>
      <c r="I136" s="35" t="s">
        <v>543</v>
      </c>
      <c r="J136" s="35">
        <v>33</v>
      </c>
      <c r="K136" s="35"/>
      <c r="L136" s="32">
        <f t="shared" si="27"/>
        <v>313.15664891294256</v>
      </c>
      <c r="M136" s="32">
        <f t="shared" si="28"/>
        <v>948.6634454224433</v>
      </c>
      <c r="N136" s="11"/>
      <c r="O136" s="11"/>
      <c r="P136" s="5">
        <v>0</v>
      </c>
      <c r="Q136" s="6">
        <v>33</v>
      </c>
      <c r="R136" s="7"/>
      <c r="T136" s="5">
        <v>51</v>
      </c>
      <c r="U136" s="6">
        <v>24</v>
      </c>
      <c r="V136" s="7"/>
      <c r="X136" s="8"/>
      <c r="Z136" s="11">
        <f t="shared" si="25"/>
        <v>196112.71926464757</v>
      </c>
      <c r="AA136" s="32">
        <f t="shared" si="26"/>
        <v>948.6634454224433</v>
      </c>
      <c r="AB136" s="18">
        <f t="shared" si="29"/>
        <v>0.009599310885968814</v>
      </c>
      <c r="AC136" s="18">
        <f t="shared" si="30"/>
        <v>0.8970992355250854</v>
      </c>
      <c r="AD136" s="11">
        <f t="shared" si="31"/>
        <v>3971.740868419079</v>
      </c>
      <c r="AE136" s="11">
        <f t="shared" si="32"/>
        <v>38.12538982624983</v>
      </c>
      <c r="AF136" s="11">
        <f t="shared" si="33"/>
        <v>3971.557878279119</v>
      </c>
      <c r="AG136" s="11">
        <f t="shared" si="34"/>
        <v>4975.3138525187305</v>
      </c>
      <c r="AH136" s="11">
        <f t="shared" si="35"/>
        <v>313.1250770442707</v>
      </c>
      <c r="AI136" s="11">
        <f t="shared" si="36"/>
        <v>2.818409840216483</v>
      </c>
    </row>
    <row r="137" spans="1:35" ht="12.75">
      <c r="A137" s="8">
        <f aca="true" t="shared" si="37" ref="A137:A200">A136+1</f>
        <v>130</v>
      </c>
      <c r="B137" s="1">
        <v>1197</v>
      </c>
      <c r="C137" s="1" t="s">
        <v>110</v>
      </c>
      <c r="D137" s="1" t="s">
        <v>96</v>
      </c>
      <c r="E137" s="1" t="s">
        <v>60</v>
      </c>
      <c r="F137" s="1">
        <v>300</v>
      </c>
      <c r="G137" s="1" t="s">
        <v>353</v>
      </c>
      <c r="H137" s="33">
        <v>38374</v>
      </c>
      <c r="I137" s="35" t="s">
        <v>543</v>
      </c>
      <c r="J137" s="35">
        <v>33</v>
      </c>
      <c r="K137" s="35"/>
      <c r="L137" s="32">
        <f t="shared" si="27"/>
        <v>649.6245921465726</v>
      </c>
      <c r="M137" s="32">
        <f t="shared" si="28"/>
        <v>1186.0694002105354</v>
      </c>
      <c r="N137" s="11"/>
      <c r="O137" s="11"/>
      <c r="P137" s="5">
        <v>11</v>
      </c>
      <c r="Q137" s="6">
        <v>45</v>
      </c>
      <c r="R137" s="7"/>
      <c r="T137" s="5">
        <v>48</v>
      </c>
      <c r="U137" s="6">
        <v>15</v>
      </c>
      <c r="V137" s="7"/>
      <c r="X137" s="8"/>
      <c r="Z137" s="11">
        <f aca="true" t="shared" si="38" ref="Z137:Z200">(Z136+M137)</f>
        <v>197298.78866485812</v>
      </c>
      <c r="AA137" s="32">
        <f t="shared" si="26"/>
        <v>1186.0694002105354</v>
      </c>
      <c r="AB137" s="18">
        <f t="shared" si="29"/>
        <v>0.20507618710933373</v>
      </c>
      <c r="AC137" s="18">
        <f t="shared" si="30"/>
        <v>0.842121364087264</v>
      </c>
      <c r="AD137" s="11">
        <f t="shared" si="31"/>
        <v>4239.13434633197</v>
      </c>
      <c r="AE137" s="11">
        <f t="shared" si="32"/>
        <v>863.264741605514</v>
      </c>
      <c r="AF137" s="11">
        <f t="shared" si="33"/>
        <v>4150.305289030211</v>
      </c>
      <c r="AG137" s="11">
        <f t="shared" si="34"/>
        <v>4749.548762849344</v>
      </c>
      <c r="AH137" s="11">
        <f t="shared" si="35"/>
        <v>649.3427802282242</v>
      </c>
      <c r="AI137" s="11">
        <f t="shared" si="36"/>
        <v>5.846621329319153</v>
      </c>
    </row>
    <row r="138" spans="1:35" ht="12.75">
      <c r="A138" s="8">
        <f t="shared" si="37"/>
        <v>131</v>
      </c>
      <c r="B138" s="1">
        <v>1206</v>
      </c>
      <c r="C138" s="1" t="s">
        <v>61</v>
      </c>
      <c r="D138" s="1" t="s">
        <v>97</v>
      </c>
      <c r="E138" s="1" t="s">
        <v>37</v>
      </c>
      <c r="F138" s="1">
        <v>100</v>
      </c>
      <c r="G138" s="1" t="s">
        <v>393</v>
      </c>
      <c r="H138" s="33">
        <v>38374</v>
      </c>
      <c r="I138" s="35" t="s">
        <v>469</v>
      </c>
      <c r="J138" s="36">
        <v>33</v>
      </c>
      <c r="K138" s="36"/>
      <c r="L138" s="32">
        <f t="shared" si="27"/>
        <v>884.1036764945978</v>
      </c>
      <c r="M138" s="32">
        <f t="shared" si="28"/>
        <v>1768.2073529891957</v>
      </c>
      <c r="N138" s="11"/>
      <c r="O138" s="11"/>
      <c r="P138" s="5">
        <v>0</v>
      </c>
      <c r="Q138" s="6">
        <v>-11</v>
      </c>
      <c r="R138" s="7"/>
      <c r="T138" s="5">
        <v>44</v>
      </c>
      <c r="U138" s="6">
        <v>57</v>
      </c>
      <c r="V138" s="7"/>
      <c r="X138" s="8"/>
      <c r="Z138" s="11">
        <f t="shared" si="38"/>
        <v>199066.99601784733</v>
      </c>
      <c r="AA138" s="32">
        <f t="shared" si="26"/>
        <v>1768.2073529891957</v>
      </c>
      <c r="AB138" s="18">
        <f t="shared" si="29"/>
        <v>-0.003199770295322937</v>
      </c>
      <c r="AC138" s="18">
        <f t="shared" si="30"/>
        <v>0.7845254987714512</v>
      </c>
      <c r="AD138" s="11">
        <f t="shared" si="31"/>
        <v>4505.50823721842</v>
      </c>
      <c r="AE138" s="11">
        <f t="shared" si="32"/>
        <v>-14.416566822013076</v>
      </c>
      <c r="AF138" s="11">
        <f t="shared" si="33"/>
        <v>4505.485172347601</v>
      </c>
      <c r="AG138" s="11">
        <f t="shared" si="34"/>
        <v>4497.651496202445</v>
      </c>
      <c r="AH138" s="11">
        <f t="shared" si="35"/>
        <v>883.3933902520868</v>
      </c>
      <c r="AI138" s="11">
        <f t="shared" si="36"/>
        <v>7.95693308845138</v>
      </c>
    </row>
    <row r="139" spans="1:35" ht="12.75">
      <c r="A139" s="8">
        <f t="shared" si="37"/>
        <v>132</v>
      </c>
      <c r="B139" s="1">
        <v>1215</v>
      </c>
      <c r="C139" s="1" t="s">
        <v>111</v>
      </c>
      <c r="D139" s="1" t="s">
        <v>99</v>
      </c>
      <c r="E139" s="1" t="s">
        <v>85</v>
      </c>
      <c r="F139" s="1">
        <v>200</v>
      </c>
      <c r="G139" s="1" t="s">
        <v>389</v>
      </c>
      <c r="H139" s="33">
        <v>38374</v>
      </c>
      <c r="I139" s="35" t="s">
        <v>545</v>
      </c>
      <c r="J139" s="35">
        <v>23</v>
      </c>
      <c r="K139" s="35"/>
      <c r="L139" s="32">
        <f t="shared" si="27"/>
        <v>486.88537780129457</v>
      </c>
      <c r="M139" s="32">
        <f t="shared" si="28"/>
        <v>918.4731612527117</v>
      </c>
      <c r="N139" s="11"/>
      <c r="O139" s="11"/>
      <c r="P139" s="5">
        <v>-1</v>
      </c>
      <c r="Q139" s="6">
        <v>-54</v>
      </c>
      <c r="R139" s="7"/>
      <c r="T139" s="5">
        <v>53</v>
      </c>
      <c r="U139" s="6">
        <v>38</v>
      </c>
      <c r="V139" s="7"/>
      <c r="X139" s="8"/>
      <c r="Z139" s="11">
        <f t="shared" si="38"/>
        <v>199985.46917910004</v>
      </c>
      <c r="AA139" s="32">
        <f t="shared" si="26"/>
        <v>918.4731612527117</v>
      </c>
      <c r="AB139" s="18">
        <f t="shared" si="29"/>
        <v>-0.03316125578789226</v>
      </c>
      <c r="AC139" s="18">
        <f t="shared" si="30"/>
        <v>0.9360782554862921</v>
      </c>
      <c r="AD139" s="11">
        <f t="shared" si="31"/>
        <v>3774.840237784559</v>
      </c>
      <c r="AE139" s="11">
        <f t="shared" si="32"/>
        <v>-125.155501471934</v>
      </c>
      <c r="AF139" s="11">
        <f t="shared" si="33"/>
        <v>3772.7648907994117</v>
      </c>
      <c r="AG139" s="11">
        <f t="shared" si="34"/>
        <v>5126.310040968818</v>
      </c>
      <c r="AH139" s="11">
        <f t="shared" si="35"/>
        <v>486.76672528442054</v>
      </c>
      <c r="AI139" s="11">
        <f t="shared" si="36"/>
        <v>4.381968400211651</v>
      </c>
    </row>
    <row r="140" spans="1:35" ht="12.75">
      <c r="A140" s="8">
        <f t="shared" si="37"/>
        <v>133</v>
      </c>
      <c r="B140" s="1">
        <v>1215</v>
      </c>
      <c r="C140" s="1" t="s">
        <v>346</v>
      </c>
      <c r="D140" s="1" t="s">
        <v>166</v>
      </c>
      <c r="E140" s="1" t="s">
        <v>40</v>
      </c>
      <c r="F140" s="1">
        <v>1200</v>
      </c>
      <c r="G140" s="1" t="s">
        <v>357</v>
      </c>
      <c r="H140" s="33">
        <v>38381</v>
      </c>
      <c r="I140" s="35" t="s">
        <v>544</v>
      </c>
      <c r="J140" s="35">
        <v>46</v>
      </c>
      <c r="K140" s="35"/>
      <c r="L140" s="32">
        <f t="shared" si="27"/>
        <v>1145.1463188901055</v>
      </c>
      <c r="M140" s="32">
        <f t="shared" si="28"/>
        <v>1883.7180083002484</v>
      </c>
      <c r="N140" s="11"/>
      <c r="O140" s="11"/>
      <c r="P140" s="5">
        <v>21</v>
      </c>
      <c r="Q140" s="6">
        <v>42</v>
      </c>
      <c r="R140" s="7"/>
      <c r="T140" s="5">
        <v>54</v>
      </c>
      <c r="U140" s="6">
        <v>54</v>
      </c>
      <c r="V140" s="7"/>
      <c r="X140" s="8"/>
      <c r="Z140" s="11">
        <f t="shared" si="38"/>
        <v>201869.1871874003</v>
      </c>
      <c r="AA140" s="32">
        <f t="shared" si="26"/>
        <v>1883.7180083002484</v>
      </c>
      <c r="AB140" s="18">
        <f t="shared" si="29"/>
        <v>0.37873644768276954</v>
      </c>
      <c r="AC140" s="18">
        <f t="shared" si="30"/>
        <v>0.9581857593448869</v>
      </c>
      <c r="AD140" s="11">
        <f t="shared" si="31"/>
        <v>3660.5971266595575</v>
      </c>
      <c r="AE140" s="11">
        <f t="shared" si="32"/>
        <v>1353.4939172682684</v>
      </c>
      <c r="AF140" s="11">
        <f t="shared" si="33"/>
        <v>3401.1800216433717</v>
      </c>
      <c r="AG140" s="11">
        <f t="shared" si="34"/>
        <v>5208.502868697195</v>
      </c>
      <c r="AH140" s="11">
        <f t="shared" si="35"/>
        <v>1143.603070610182</v>
      </c>
      <c r="AI140" s="11">
        <f t="shared" si="36"/>
        <v>10.30631687001095</v>
      </c>
    </row>
    <row r="141" spans="1:35" ht="12.75">
      <c r="A141" s="8">
        <f t="shared" si="37"/>
        <v>134</v>
      </c>
      <c r="B141" s="1">
        <v>1215</v>
      </c>
      <c r="C141" s="1" t="s">
        <v>118</v>
      </c>
      <c r="D141" s="1" t="s">
        <v>150</v>
      </c>
      <c r="E141" s="1" t="s">
        <v>45</v>
      </c>
      <c r="F141" s="1">
        <v>500</v>
      </c>
      <c r="G141" s="1" t="s">
        <v>546</v>
      </c>
      <c r="H141" s="33">
        <v>38374</v>
      </c>
      <c r="I141" s="35" t="s">
        <v>545</v>
      </c>
      <c r="J141" s="35">
        <v>34</v>
      </c>
      <c r="K141" s="35"/>
      <c r="L141" s="32">
        <f t="shared" si="27"/>
        <v>1689.5026446052477</v>
      </c>
      <c r="M141" s="32">
        <f t="shared" si="28"/>
        <v>2964.5754291035087</v>
      </c>
      <c r="N141" s="11"/>
      <c r="O141" s="11"/>
      <c r="P141" s="5">
        <v>19</v>
      </c>
      <c r="Q141" s="6">
        <v>40</v>
      </c>
      <c r="R141" s="7"/>
      <c r="T141" s="5">
        <v>40</v>
      </c>
      <c r="U141" s="6">
        <v>45</v>
      </c>
      <c r="V141" s="7"/>
      <c r="X141" s="8"/>
      <c r="Z141" s="11">
        <f t="shared" si="38"/>
        <v>204833.7626165038</v>
      </c>
      <c r="AA141" s="32">
        <f t="shared" si="26"/>
        <v>2964.5754291035087</v>
      </c>
      <c r="AB141" s="18">
        <f t="shared" si="29"/>
        <v>0.3432480862255515</v>
      </c>
      <c r="AC141" s="18">
        <f t="shared" si="30"/>
        <v>0.7112216701876892</v>
      </c>
      <c r="AD141" s="11">
        <f t="shared" si="31"/>
        <v>4822.80847912224</v>
      </c>
      <c r="AE141" s="11">
        <f t="shared" si="32"/>
        <v>1623.104021102447</v>
      </c>
      <c r="AF141" s="11">
        <f t="shared" si="33"/>
        <v>4541.477178515206</v>
      </c>
      <c r="AG141" s="11">
        <f t="shared" si="34"/>
        <v>4155.5976502353715</v>
      </c>
      <c r="AH141" s="11">
        <f t="shared" si="35"/>
        <v>1684.5490234402382</v>
      </c>
      <c r="AI141" s="11">
        <f t="shared" si="36"/>
        <v>15.20552380144723</v>
      </c>
    </row>
    <row r="142" spans="1:35" ht="12.75">
      <c r="A142" s="8">
        <f t="shared" si="37"/>
        <v>135</v>
      </c>
      <c r="B142" s="1">
        <v>1224</v>
      </c>
      <c r="C142" s="1" t="s">
        <v>547</v>
      </c>
      <c r="D142" s="1" t="s">
        <v>103</v>
      </c>
      <c r="E142" s="1" t="s">
        <v>446</v>
      </c>
      <c r="F142" s="1">
        <v>10</v>
      </c>
      <c r="G142" s="1" t="s">
        <v>548</v>
      </c>
      <c r="H142" s="33">
        <v>38378</v>
      </c>
      <c r="I142" s="35" t="s">
        <v>549</v>
      </c>
      <c r="J142" s="35">
        <v>22</v>
      </c>
      <c r="K142" s="35">
        <v>1117</v>
      </c>
      <c r="L142" s="32" t="str">
        <f t="shared" si="27"/>
        <v>0</v>
      </c>
      <c r="M142" s="32">
        <f t="shared" si="28"/>
        <v>2792.5</v>
      </c>
      <c r="N142" s="11"/>
      <c r="O142" s="11"/>
      <c r="P142" s="5"/>
      <c r="Q142" s="6"/>
      <c r="R142" s="7"/>
      <c r="T142" s="5"/>
      <c r="U142" s="6"/>
      <c r="V142" s="7"/>
      <c r="X142" s="8"/>
      <c r="Z142" s="11">
        <f t="shared" si="38"/>
        <v>207626.2626165038</v>
      </c>
      <c r="AA142" s="32">
        <f t="shared" si="26"/>
        <v>2792.5</v>
      </c>
      <c r="AB142" s="18">
        <f t="shared" si="29"/>
        <v>0</v>
      </c>
      <c r="AC142" s="18">
        <f t="shared" si="30"/>
        <v>0</v>
      </c>
      <c r="AD142" s="11">
        <f t="shared" si="31"/>
        <v>6366.197723675814</v>
      </c>
      <c r="AE142" s="11">
        <f t="shared" si="32"/>
        <v>0</v>
      </c>
      <c r="AF142" s="11">
        <f t="shared" si="33"/>
        <v>6366.197723675814</v>
      </c>
      <c r="AG142" s="11">
        <f t="shared" si="34"/>
        <v>0</v>
      </c>
      <c r="AH142" s="11">
        <f t="shared" si="35"/>
        <v>5613.3037629115015</v>
      </c>
      <c r="AI142" s="11">
        <f t="shared" si="36"/>
        <v>52.318532557197315</v>
      </c>
    </row>
    <row r="143" spans="1:35" ht="12.75">
      <c r="A143" s="8">
        <f t="shared" si="37"/>
        <v>136</v>
      </c>
      <c r="B143" s="1">
        <v>1224</v>
      </c>
      <c r="C143" s="1" t="s">
        <v>287</v>
      </c>
      <c r="D143" s="1" t="s">
        <v>103</v>
      </c>
      <c r="E143" s="1" t="s">
        <v>320</v>
      </c>
      <c r="F143" s="1">
        <v>5</v>
      </c>
      <c r="G143" s="1" t="s">
        <v>377</v>
      </c>
      <c r="H143" s="33">
        <v>38378</v>
      </c>
      <c r="I143" s="35" t="s">
        <v>549</v>
      </c>
      <c r="J143" s="35">
        <v>22</v>
      </c>
      <c r="K143" s="35"/>
      <c r="L143" s="32">
        <f t="shared" si="27"/>
        <v>1379.389812181514</v>
      </c>
      <c r="M143" s="32">
        <f t="shared" si="28"/>
        <v>3729.1186751029636</v>
      </c>
      <c r="N143" s="11" t="s">
        <v>219</v>
      </c>
      <c r="O143" s="11"/>
      <c r="P143" s="5">
        <v>-7</v>
      </c>
      <c r="Q143" s="6">
        <v>-34</v>
      </c>
      <c r="R143" s="7"/>
      <c r="T143" s="5">
        <v>43</v>
      </c>
      <c r="U143" s="6">
        <v>0</v>
      </c>
      <c r="V143" s="7"/>
      <c r="X143" s="8"/>
      <c r="Z143" s="11">
        <f t="shared" si="38"/>
        <v>211355.38129160678</v>
      </c>
      <c r="AA143" s="32">
        <f t="shared" si="26"/>
        <v>3729.1186751029636</v>
      </c>
      <c r="AB143" s="18">
        <f t="shared" si="29"/>
        <v>-0.13206324673423758</v>
      </c>
      <c r="AC143" s="18">
        <f t="shared" si="30"/>
        <v>0.7504915783575616</v>
      </c>
      <c r="AD143" s="11">
        <f t="shared" si="31"/>
        <v>4655.942270449844</v>
      </c>
      <c r="AE143" s="11">
        <f t="shared" si="32"/>
        <v>-613.0930910830912</v>
      </c>
      <c r="AF143" s="11">
        <f t="shared" si="33"/>
        <v>4615.399797138686</v>
      </c>
      <c r="AG143" s="11">
        <f t="shared" si="34"/>
        <v>4341.736407380516</v>
      </c>
      <c r="AH143" s="11">
        <f t="shared" si="35"/>
        <v>1376.6930994392037</v>
      </c>
      <c r="AI143" s="11">
        <f t="shared" si="36"/>
        <v>12.414508309633625</v>
      </c>
    </row>
    <row r="144" spans="1:35" ht="12.75">
      <c r="A144" s="8">
        <f t="shared" si="37"/>
        <v>137</v>
      </c>
      <c r="B144" s="1">
        <v>1233</v>
      </c>
      <c r="C144" s="1" t="s">
        <v>297</v>
      </c>
      <c r="D144" s="1" t="s">
        <v>95</v>
      </c>
      <c r="E144" s="1" t="s">
        <v>298</v>
      </c>
      <c r="F144" s="1">
        <v>5</v>
      </c>
      <c r="G144" s="1" t="s">
        <v>383</v>
      </c>
      <c r="H144" s="33">
        <v>38374</v>
      </c>
      <c r="I144" s="35" t="s">
        <v>550</v>
      </c>
      <c r="J144" s="35">
        <v>33</v>
      </c>
      <c r="K144" s="35"/>
      <c r="L144" s="32">
        <f t="shared" si="27"/>
        <v>170.79259526326945</v>
      </c>
      <c r="M144" s="32">
        <f t="shared" si="28"/>
        <v>461.7301439672731</v>
      </c>
      <c r="N144" s="11" t="s">
        <v>240</v>
      </c>
      <c r="O144" s="11"/>
      <c r="P144" s="5">
        <v>5</v>
      </c>
      <c r="Q144" s="6">
        <v>34</v>
      </c>
      <c r="R144" s="7"/>
      <c r="T144" s="5">
        <v>50</v>
      </c>
      <c r="U144" s="6">
        <v>40</v>
      </c>
      <c r="V144" s="7"/>
      <c r="X144" s="8"/>
      <c r="Z144" s="11">
        <f t="shared" si="38"/>
        <v>211817.11143557404</v>
      </c>
      <c r="AA144" s="32">
        <f t="shared" si="26"/>
        <v>461.7301439672731</v>
      </c>
      <c r="AB144" s="18">
        <f t="shared" si="29"/>
        <v>0.09715666169435101</v>
      </c>
      <c r="AC144" s="18">
        <f t="shared" si="30"/>
        <v>0.8843001543437936</v>
      </c>
      <c r="AD144" s="11">
        <f t="shared" si="31"/>
        <v>4035.093261848909</v>
      </c>
      <c r="AE144" s="11">
        <f t="shared" si="32"/>
        <v>391.419716468071</v>
      </c>
      <c r="AF144" s="11">
        <f t="shared" si="33"/>
        <v>4016.0637740676534</v>
      </c>
      <c r="AG144" s="11">
        <f t="shared" si="34"/>
        <v>4924.073092990868</v>
      </c>
      <c r="AH144" s="11">
        <f t="shared" si="35"/>
        <v>170.78747335591456</v>
      </c>
      <c r="AI144" s="11">
        <f t="shared" si="36"/>
        <v>1.537133357369425</v>
      </c>
    </row>
    <row r="145" spans="1:35" ht="12.75">
      <c r="A145" s="8">
        <f t="shared" si="37"/>
        <v>138</v>
      </c>
      <c r="B145" s="1">
        <v>1242</v>
      </c>
      <c r="C145" s="1" t="s">
        <v>111</v>
      </c>
      <c r="D145" s="1" t="s">
        <v>99</v>
      </c>
      <c r="E145" s="1" t="s">
        <v>176</v>
      </c>
      <c r="F145" s="1">
        <v>2</v>
      </c>
      <c r="G145" s="1" t="s">
        <v>404</v>
      </c>
      <c r="H145" s="33">
        <v>38374</v>
      </c>
      <c r="I145" s="35" t="s">
        <v>551</v>
      </c>
      <c r="J145" s="35">
        <v>23</v>
      </c>
      <c r="K145" s="35"/>
      <c r="L145" s="32">
        <f t="shared" si="27"/>
        <v>412.60473693755046</v>
      </c>
      <c r="M145" s="32">
        <f t="shared" si="28"/>
        <v>1249.9272574909082</v>
      </c>
      <c r="N145" s="11"/>
      <c r="O145" s="11"/>
      <c r="P145" s="5">
        <v>-1</v>
      </c>
      <c r="Q145" s="6">
        <v>-1</v>
      </c>
      <c r="R145" s="7"/>
      <c r="T145" s="5">
        <v>52</v>
      </c>
      <c r="U145" s="6">
        <v>59</v>
      </c>
      <c r="V145" s="7"/>
      <c r="X145" s="8"/>
      <c r="Z145" s="11">
        <f t="shared" si="38"/>
        <v>213067.03869306494</v>
      </c>
      <c r="AA145" s="32">
        <f t="shared" si="26"/>
        <v>1249.9272574909082</v>
      </c>
      <c r="AB145" s="18">
        <f t="shared" si="29"/>
        <v>-0.017744180728609015</v>
      </c>
      <c r="AC145" s="18">
        <f t="shared" si="30"/>
        <v>0.9247336153483289</v>
      </c>
      <c r="AD145" s="11">
        <f t="shared" si="31"/>
        <v>3832.7522229984365</v>
      </c>
      <c r="AE145" s="11">
        <f t="shared" si="32"/>
        <v>-68.00547934680534</v>
      </c>
      <c r="AF145" s="11">
        <f t="shared" si="33"/>
        <v>3832.1488564091906</v>
      </c>
      <c r="AG145" s="11">
        <f t="shared" si="34"/>
        <v>5083.156878755136</v>
      </c>
      <c r="AH145" s="11">
        <f t="shared" si="35"/>
        <v>412.5325251097887</v>
      </c>
      <c r="AI145" s="11">
        <f t="shared" si="36"/>
        <v>3.713442632437954</v>
      </c>
    </row>
    <row r="146" spans="1:35" ht="12.75">
      <c r="A146" s="8">
        <f t="shared" si="37"/>
        <v>139</v>
      </c>
      <c r="B146" s="1">
        <v>1242</v>
      </c>
      <c r="C146" s="1" t="s">
        <v>177</v>
      </c>
      <c r="D146" s="1" t="s">
        <v>99</v>
      </c>
      <c r="E146" s="1" t="s">
        <v>319</v>
      </c>
      <c r="F146" s="1">
        <v>0.32</v>
      </c>
      <c r="G146" s="1" t="s">
        <v>404</v>
      </c>
      <c r="H146" s="33">
        <v>38374</v>
      </c>
      <c r="I146" s="35" t="s">
        <v>551</v>
      </c>
      <c r="J146" s="35">
        <v>22</v>
      </c>
      <c r="K146" s="35"/>
      <c r="L146" s="32">
        <f t="shared" si="27"/>
        <v>311.50856414469416</v>
      </c>
      <c r="M146" s="32">
        <f t="shared" si="28"/>
        <v>1243.47271357226</v>
      </c>
      <c r="N146" s="11" t="s">
        <v>207</v>
      </c>
      <c r="O146" s="11"/>
      <c r="P146" s="5">
        <v>0</v>
      </c>
      <c r="Q146" s="6">
        <v>34</v>
      </c>
      <c r="R146" s="7"/>
      <c r="T146" s="5">
        <v>51</v>
      </c>
      <c r="U146" s="6">
        <v>25</v>
      </c>
      <c r="V146" s="7"/>
      <c r="X146" s="8"/>
      <c r="Z146" s="11">
        <f t="shared" si="38"/>
        <v>214310.5114066372</v>
      </c>
      <c r="AA146" s="32">
        <f t="shared" si="26"/>
        <v>1243.47271357226</v>
      </c>
      <c r="AB146" s="18">
        <f t="shared" si="29"/>
        <v>0.009890199094634533</v>
      </c>
      <c r="AC146" s="18">
        <f t="shared" si="30"/>
        <v>0.897390123733751</v>
      </c>
      <c r="AD146" s="11">
        <f t="shared" si="31"/>
        <v>3970.2934402690685</v>
      </c>
      <c r="AE146" s="11">
        <f t="shared" si="32"/>
        <v>39.26635243457272</v>
      </c>
      <c r="AF146" s="11">
        <f t="shared" si="33"/>
        <v>3970.09926266461</v>
      </c>
      <c r="AG146" s="11">
        <f t="shared" si="34"/>
        <v>4976.468974593484</v>
      </c>
      <c r="AH146" s="11">
        <f t="shared" si="35"/>
        <v>311.47748811788824</v>
      </c>
      <c r="AI146" s="11">
        <f t="shared" si="36"/>
        <v>2.8035770773022475</v>
      </c>
    </row>
    <row r="147" spans="1:35" ht="12.75">
      <c r="A147" s="8">
        <f t="shared" si="37"/>
        <v>140</v>
      </c>
      <c r="B147" s="1">
        <v>1251</v>
      </c>
      <c r="C147" s="1" t="s">
        <v>242</v>
      </c>
      <c r="D147" s="1" t="s">
        <v>98</v>
      </c>
      <c r="E147" s="1" t="s">
        <v>278</v>
      </c>
      <c r="F147" s="1">
        <v>10</v>
      </c>
      <c r="G147" s="1" t="s">
        <v>420</v>
      </c>
      <c r="H147" s="33">
        <v>38375</v>
      </c>
      <c r="I147" s="35" t="s">
        <v>552</v>
      </c>
      <c r="J147" s="35">
        <v>33</v>
      </c>
      <c r="K147" s="35"/>
      <c r="L147" s="32">
        <f t="shared" si="27"/>
        <v>154.4914231485806</v>
      </c>
      <c r="M147" s="32">
        <f t="shared" si="28"/>
        <v>386.22855787145147</v>
      </c>
      <c r="N147" s="11" t="s">
        <v>243</v>
      </c>
      <c r="O147" s="11"/>
      <c r="P147" s="5">
        <v>5</v>
      </c>
      <c r="Q147" s="6">
        <v>51</v>
      </c>
      <c r="R147" s="7"/>
      <c r="T147" s="5">
        <v>50</v>
      </c>
      <c r="U147" s="6">
        <v>53</v>
      </c>
      <c r="V147" s="7"/>
      <c r="X147" s="8"/>
      <c r="Z147" s="11">
        <f t="shared" si="38"/>
        <v>214696.73996450866</v>
      </c>
      <c r="AA147" s="32">
        <f t="shared" si="26"/>
        <v>386.22855787145147</v>
      </c>
      <c r="AB147" s="18">
        <f t="shared" si="29"/>
        <v>0.10210176124166827</v>
      </c>
      <c r="AC147" s="18">
        <f t="shared" si="30"/>
        <v>0.888081701056448</v>
      </c>
      <c r="AD147" s="11">
        <f t="shared" si="31"/>
        <v>4016.4438427354326</v>
      </c>
      <c r="AE147" s="11">
        <f t="shared" si="32"/>
        <v>409.37385290218845</v>
      </c>
      <c r="AF147" s="11">
        <f t="shared" si="33"/>
        <v>3995.5267725804797</v>
      </c>
      <c r="AG147" s="11">
        <f t="shared" si="34"/>
        <v>4939.296742967337</v>
      </c>
      <c r="AH147" s="11">
        <f t="shared" si="35"/>
        <v>154.48763228254862</v>
      </c>
      <c r="AI147" s="11">
        <f t="shared" si="36"/>
        <v>1.3904228083372254</v>
      </c>
    </row>
    <row r="148" spans="1:35" ht="12.75">
      <c r="A148" s="8">
        <f t="shared" si="37"/>
        <v>141</v>
      </c>
      <c r="B148" s="1">
        <v>1251</v>
      </c>
      <c r="C148" s="1" t="s">
        <v>299</v>
      </c>
      <c r="D148" s="1" t="s">
        <v>300</v>
      </c>
      <c r="E148" s="1" t="s">
        <v>301</v>
      </c>
      <c r="F148" s="1">
        <v>500</v>
      </c>
      <c r="G148" s="1" t="s">
        <v>553</v>
      </c>
      <c r="H148" s="33">
        <v>38374</v>
      </c>
      <c r="I148" s="35" t="s">
        <v>554</v>
      </c>
      <c r="J148" s="35">
        <v>33</v>
      </c>
      <c r="K148" s="35"/>
      <c r="L148" s="32">
        <f t="shared" si="27"/>
        <v>2242.5950706359745</v>
      </c>
      <c r="M148" s="32">
        <f t="shared" si="28"/>
        <v>3935.088391287746</v>
      </c>
      <c r="N148" s="11"/>
      <c r="O148" s="11"/>
      <c r="P148" s="5">
        <v>13</v>
      </c>
      <c r="Q148" s="6">
        <v>0</v>
      </c>
      <c r="R148" s="7"/>
      <c r="T148" s="5">
        <v>32</v>
      </c>
      <c r="U148" s="6">
        <v>50</v>
      </c>
      <c r="V148" s="7"/>
      <c r="X148" s="8"/>
      <c r="Z148" s="11">
        <f t="shared" si="38"/>
        <v>218631.8283557964</v>
      </c>
      <c r="AA148" s="32">
        <f t="shared" si="26"/>
        <v>3935.088391287746</v>
      </c>
      <c r="AB148" s="18">
        <f t="shared" si="29"/>
        <v>0.22689280275926285</v>
      </c>
      <c r="AC148" s="18">
        <f t="shared" si="30"/>
        <v>0.5730497710714715</v>
      </c>
      <c r="AD148" s="11">
        <f t="shared" si="31"/>
        <v>5349.205965584612</v>
      </c>
      <c r="AE148" s="11">
        <f t="shared" si="32"/>
        <v>1203.309521860751</v>
      </c>
      <c r="AF148" s="11">
        <f t="shared" si="33"/>
        <v>5212.106163236245</v>
      </c>
      <c r="AG148" s="11">
        <f t="shared" si="34"/>
        <v>3451.7342010486714</v>
      </c>
      <c r="AH148" s="11">
        <f t="shared" si="35"/>
        <v>2231.0177669680224</v>
      </c>
      <c r="AI148" s="11">
        <f t="shared" si="36"/>
        <v>20.18335563572377</v>
      </c>
    </row>
    <row r="149" spans="1:35" ht="12.75">
      <c r="A149" s="8">
        <f t="shared" si="37"/>
        <v>142</v>
      </c>
      <c r="B149" s="1">
        <v>1251</v>
      </c>
      <c r="C149" s="1" t="s">
        <v>224</v>
      </c>
      <c r="D149" s="1" t="s">
        <v>99</v>
      </c>
      <c r="E149" s="1" t="s">
        <v>555</v>
      </c>
      <c r="F149" s="1">
        <v>0.76</v>
      </c>
      <c r="G149" s="1" t="s">
        <v>351</v>
      </c>
      <c r="H149" s="33">
        <v>38374</v>
      </c>
      <c r="I149" s="35" t="s">
        <v>465</v>
      </c>
      <c r="J149" s="35">
        <v>22</v>
      </c>
      <c r="K149" s="35"/>
      <c r="L149" s="32">
        <f t="shared" si="27"/>
        <v>283.268461378179</v>
      </c>
      <c r="M149" s="32">
        <f t="shared" si="28"/>
        <v>983.2932687390936</v>
      </c>
      <c r="N149" s="11"/>
      <c r="O149" s="11"/>
      <c r="P149" s="5">
        <v>0</v>
      </c>
      <c r="Q149" s="6">
        <v>47</v>
      </c>
      <c r="R149" s="7"/>
      <c r="T149" s="5">
        <v>52</v>
      </c>
      <c r="U149" s="6">
        <v>16</v>
      </c>
      <c r="V149" s="7"/>
      <c r="X149" s="8"/>
      <c r="Z149" s="11">
        <f t="shared" si="38"/>
        <v>219615.1216245355</v>
      </c>
      <c r="AA149" s="32">
        <f t="shared" si="26"/>
        <v>983.2932687390936</v>
      </c>
      <c r="AB149" s="18">
        <f t="shared" si="29"/>
        <v>0.013671745807288915</v>
      </c>
      <c r="AC149" s="18">
        <f t="shared" si="30"/>
        <v>0.9122254223757028</v>
      </c>
      <c r="AD149" s="11">
        <f t="shared" si="31"/>
        <v>3896.0318497244093</v>
      </c>
      <c r="AE149" s="11">
        <f t="shared" si="32"/>
        <v>53.2638977522733</v>
      </c>
      <c r="AF149" s="11">
        <f t="shared" si="33"/>
        <v>3895.667738817472</v>
      </c>
      <c r="AG149" s="11">
        <f t="shared" si="34"/>
        <v>5034.819687224966</v>
      </c>
      <c r="AH149" s="11">
        <f t="shared" si="35"/>
        <v>283.2450938682922</v>
      </c>
      <c r="AI149" s="11">
        <f t="shared" si="36"/>
        <v>2.549416152403611</v>
      </c>
    </row>
    <row r="150" spans="1:35" ht="12.75">
      <c r="A150" s="8">
        <f t="shared" si="37"/>
        <v>143</v>
      </c>
      <c r="B150" s="1">
        <v>1260</v>
      </c>
      <c r="C150" s="1" t="s">
        <v>244</v>
      </c>
      <c r="D150" s="1" t="s">
        <v>103</v>
      </c>
      <c r="E150" s="1" t="s">
        <v>265</v>
      </c>
      <c r="F150" s="1">
        <v>25</v>
      </c>
      <c r="G150" s="1" t="s">
        <v>377</v>
      </c>
      <c r="H150" s="33">
        <v>38374</v>
      </c>
      <c r="I150" s="35" t="s">
        <v>556</v>
      </c>
      <c r="J150" s="35">
        <v>33</v>
      </c>
      <c r="K150" s="35"/>
      <c r="L150" s="32">
        <f t="shared" si="27"/>
        <v>1643.1825593102578</v>
      </c>
      <c r="M150" s="32">
        <f t="shared" si="28"/>
        <v>3736.2550559356505</v>
      </c>
      <c r="N150" s="11"/>
      <c r="O150" s="11"/>
      <c r="P150" s="5">
        <v>-1</v>
      </c>
      <c r="Q150" s="6">
        <v>-7</v>
      </c>
      <c r="R150" s="7"/>
      <c r="T150" s="5">
        <v>37</v>
      </c>
      <c r="U150" s="6">
        <v>59</v>
      </c>
      <c r="V150" s="7"/>
      <c r="X150" s="8"/>
      <c r="Z150" s="11">
        <f t="shared" si="38"/>
        <v>223351.37668047115</v>
      </c>
      <c r="AA150" s="32">
        <f t="shared" si="26"/>
        <v>3736.2550559356505</v>
      </c>
      <c r="AB150" s="18">
        <f t="shared" si="29"/>
        <v>-0.019489509980603347</v>
      </c>
      <c r="AC150" s="18">
        <f t="shared" si="30"/>
        <v>0.6629342275491795</v>
      </c>
      <c r="AD150" s="11">
        <f t="shared" si="31"/>
        <v>5017.772167426742</v>
      </c>
      <c r="AE150" s="11">
        <f t="shared" si="32"/>
        <v>-97.78772983160688</v>
      </c>
      <c r="AF150" s="11">
        <f t="shared" si="33"/>
        <v>5016.819219794236</v>
      </c>
      <c r="AG150" s="11">
        <f t="shared" si="34"/>
        <v>3917.963237797497</v>
      </c>
      <c r="AH150" s="11">
        <f t="shared" si="35"/>
        <v>1638.6250843535386</v>
      </c>
      <c r="AI150" s="11">
        <f t="shared" si="36"/>
        <v>14.78864303379232</v>
      </c>
    </row>
    <row r="151" spans="1:35" ht="12.75">
      <c r="A151" s="8">
        <f t="shared" si="37"/>
        <v>144</v>
      </c>
      <c r="B151" s="1">
        <v>1260</v>
      </c>
      <c r="C151" s="1" t="s">
        <v>111</v>
      </c>
      <c r="D151" s="1" t="s">
        <v>99</v>
      </c>
      <c r="E151" s="1" t="s">
        <v>286</v>
      </c>
      <c r="F151" s="1">
        <v>1</v>
      </c>
      <c r="G151" s="1" t="s">
        <v>351</v>
      </c>
      <c r="H151" s="33">
        <v>38375</v>
      </c>
      <c r="I151" s="35" t="s">
        <v>557</v>
      </c>
      <c r="J151" s="35">
        <v>22</v>
      </c>
      <c r="K151" s="35"/>
      <c r="L151" s="32">
        <f t="shared" si="27"/>
        <v>308.4147657687104</v>
      </c>
      <c r="M151" s="32">
        <f t="shared" si="28"/>
        <v>1028.0492192290346</v>
      </c>
      <c r="N151" s="11"/>
      <c r="O151" s="11"/>
      <c r="P151" s="5">
        <v>0</v>
      </c>
      <c r="Q151" s="6">
        <v>55</v>
      </c>
      <c r="R151" s="7"/>
      <c r="T151" s="5">
        <v>50</v>
      </c>
      <c r="U151" s="6">
        <v>57</v>
      </c>
      <c r="V151" s="7"/>
      <c r="X151" s="8"/>
      <c r="Z151" s="11">
        <f t="shared" si="38"/>
        <v>224379.42589970017</v>
      </c>
      <c r="AA151" s="32">
        <f t="shared" si="26"/>
        <v>1028.0492192290346</v>
      </c>
      <c r="AB151" s="18">
        <f t="shared" si="29"/>
        <v>0.015998851476614687</v>
      </c>
      <c r="AC151" s="18">
        <f t="shared" si="30"/>
        <v>0.8892452538911109</v>
      </c>
      <c r="AD151" s="11">
        <f t="shared" si="31"/>
        <v>4010.693992464327</v>
      </c>
      <c r="AE151" s="11">
        <f t="shared" si="32"/>
        <v>64.16376016109567</v>
      </c>
      <c r="AF151" s="11">
        <f t="shared" si="33"/>
        <v>4010.1807082812907</v>
      </c>
      <c r="AG151" s="11">
        <f t="shared" si="34"/>
        <v>4943.966742985401</v>
      </c>
      <c r="AH151" s="11">
        <f t="shared" si="35"/>
        <v>308.38460646864604</v>
      </c>
      <c r="AI151" s="11">
        <f t="shared" si="36"/>
        <v>2.775732891918394</v>
      </c>
    </row>
    <row r="152" spans="1:35" ht="12.75">
      <c r="A152" s="8">
        <f t="shared" si="37"/>
        <v>145</v>
      </c>
      <c r="B152" s="1">
        <v>1269</v>
      </c>
      <c r="C152" s="1" t="s">
        <v>41</v>
      </c>
      <c r="D152" s="1" t="s">
        <v>96</v>
      </c>
      <c r="E152" s="1" t="s">
        <v>113</v>
      </c>
      <c r="F152" s="1">
        <v>300</v>
      </c>
      <c r="G152" s="1" t="s">
        <v>357</v>
      </c>
      <c r="H152" s="33">
        <v>38374</v>
      </c>
      <c r="I152" s="35" t="s">
        <v>558</v>
      </c>
      <c r="J152" s="35">
        <v>34</v>
      </c>
      <c r="K152" s="35"/>
      <c r="L152" s="32">
        <f t="shared" si="27"/>
        <v>389.3385978688188</v>
      </c>
      <c r="M152" s="32">
        <f t="shared" si="28"/>
        <v>710.8453141024106</v>
      </c>
      <c r="N152" s="11"/>
      <c r="O152" s="11"/>
      <c r="P152" s="5">
        <v>9</v>
      </c>
      <c r="Q152" s="6">
        <v>51</v>
      </c>
      <c r="R152" s="7"/>
      <c r="T152" s="5">
        <v>54</v>
      </c>
      <c r="U152" s="6">
        <v>3</v>
      </c>
      <c r="V152" s="7"/>
      <c r="X152" s="8"/>
      <c r="Z152" s="11">
        <f t="shared" si="38"/>
        <v>225090.2712138026</v>
      </c>
      <c r="AA152" s="32">
        <f t="shared" si="26"/>
        <v>710.8453141024106</v>
      </c>
      <c r="AB152" s="18">
        <f t="shared" si="29"/>
        <v>0.17191493132144145</v>
      </c>
      <c r="AC152" s="18">
        <f t="shared" si="30"/>
        <v>0.943350460702935</v>
      </c>
      <c r="AD152" s="11">
        <f t="shared" si="31"/>
        <v>3737.461172035814</v>
      </c>
      <c r="AE152" s="11">
        <f t="shared" si="32"/>
        <v>639.3651088931986</v>
      </c>
      <c r="AF152" s="11">
        <f t="shared" si="33"/>
        <v>3682.3672100980516</v>
      </c>
      <c r="AG152" s="11">
        <f t="shared" si="34"/>
        <v>5153.625660101808</v>
      </c>
      <c r="AH152" s="11">
        <f t="shared" si="35"/>
        <v>389.2779255505479</v>
      </c>
      <c r="AI152" s="11">
        <f t="shared" si="36"/>
        <v>3.504047380819369</v>
      </c>
    </row>
    <row r="153" spans="1:35" ht="12.75">
      <c r="A153" s="8">
        <f t="shared" si="37"/>
        <v>146</v>
      </c>
      <c r="B153" s="1">
        <v>1278</v>
      </c>
      <c r="C153" s="1" t="s">
        <v>31</v>
      </c>
      <c r="D153" s="1" t="s">
        <v>97</v>
      </c>
      <c r="E153" s="1" t="s">
        <v>62</v>
      </c>
      <c r="F153" s="1">
        <v>300</v>
      </c>
      <c r="G153" s="1" t="s">
        <v>423</v>
      </c>
      <c r="H153" s="33">
        <v>38374</v>
      </c>
      <c r="I153" s="35" t="s">
        <v>457</v>
      </c>
      <c r="J153" s="35">
        <v>34</v>
      </c>
      <c r="K153" s="35"/>
      <c r="L153" s="32">
        <f t="shared" si="27"/>
        <v>468.47563583109115</v>
      </c>
      <c r="M153" s="32">
        <f t="shared" si="28"/>
        <v>855.3318687757795</v>
      </c>
      <c r="N153" s="11"/>
      <c r="O153" s="11"/>
      <c r="P153" s="5">
        <v>7</v>
      </c>
      <c r="Q153" s="6">
        <v>26</v>
      </c>
      <c r="R153" s="7"/>
      <c r="T153" s="5">
        <v>48</v>
      </c>
      <c r="U153" s="6">
        <v>15</v>
      </c>
      <c r="V153" s="7"/>
      <c r="X153" s="8"/>
      <c r="Z153" s="11">
        <f t="shared" si="38"/>
        <v>225945.60308257837</v>
      </c>
      <c r="AA153" s="32">
        <f t="shared" si="26"/>
        <v>855.3318687757795</v>
      </c>
      <c r="AB153" s="18">
        <f t="shared" si="29"/>
        <v>0.12973614106491183</v>
      </c>
      <c r="AC153" s="18">
        <f t="shared" si="30"/>
        <v>0.842121364087264</v>
      </c>
      <c r="AD153" s="11">
        <f t="shared" si="31"/>
        <v>4239.13434633197</v>
      </c>
      <c r="AE153" s="11">
        <f t="shared" si="32"/>
        <v>548.4274321495465</v>
      </c>
      <c r="AF153" s="11">
        <f t="shared" si="33"/>
        <v>4203.508933964246</v>
      </c>
      <c r="AG153" s="11">
        <f t="shared" si="34"/>
        <v>4749.548762849344</v>
      </c>
      <c r="AH153" s="11">
        <f t="shared" si="35"/>
        <v>468.3699394439105</v>
      </c>
      <c r="AI153" s="11">
        <f t="shared" si="36"/>
        <v>4.21628072247982</v>
      </c>
    </row>
    <row r="154" spans="1:35" ht="12.75">
      <c r="A154" s="8">
        <f t="shared" si="37"/>
        <v>147</v>
      </c>
      <c r="B154" s="1">
        <v>1296</v>
      </c>
      <c r="C154" s="1" t="s">
        <v>158</v>
      </c>
      <c r="D154" s="1" t="s">
        <v>99</v>
      </c>
      <c r="E154" s="1" t="s">
        <v>21</v>
      </c>
      <c r="F154" s="1">
        <v>500</v>
      </c>
      <c r="G154" s="1" t="s">
        <v>389</v>
      </c>
      <c r="H154" s="33">
        <v>38381</v>
      </c>
      <c r="I154" s="35" t="s">
        <v>559</v>
      </c>
      <c r="J154" s="36">
        <v>56</v>
      </c>
      <c r="K154" s="36"/>
      <c r="L154" s="32">
        <f t="shared" si="27"/>
        <v>229.04379096465163</v>
      </c>
      <c r="M154" s="32">
        <f t="shared" si="28"/>
        <v>401.90383664133236</v>
      </c>
      <c r="N154" s="11"/>
      <c r="O154" s="11"/>
      <c r="P154" s="5">
        <v>1</v>
      </c>
      <c r="Q154" s="6">
        <v>35</v>
      </c>
      <c r="R154" s="7"/>
      <c r="T154" s="5">
        <v>52</v>
      </c>
      <c r="U154" s="6">
        <v>6</v>
      </c>
      <c r="V154" s="7"/>
      <c r="X154" s="8"/>
      <c r="Z154" s="11">
        <f t="shared" si="38"/>
        <v>226347.5069192197</v>
      </c>
      <c r="AA154" s="32">
        <f t="shared" si="26"/>
        <v>401.90383664133236</v>
      </c>
      <c r="AB154" s="18">
        <f t="shared" si="29"/>
        <v>0.027634379823243554</v>
      </c>
      <c r="AC154" s="18">
        <f t="shared" si="30"/>
        <v>0.9093165402890457</v>
      </c>
      <c r="AD154" s="11">
        <f t="shared" si="31"/>
        <v>3910.6610425576337</v>
      </c>
      <c r="AE154" s="11">
        <f t="shared" si="32"/>
        <v>108.05493853115878</v>
      </c>
      <c r="AF154" s="11">
        <f t="shared" si="33"/>
        <v>3909.16793193091</v>
      </c>
      <c r="AG154" s="11">
        <f t="shared" si="34"/>
        <v>5023.465304663421</v>
      </c>
      <c r="AH154" s="11">
        <f t="shared" si="35"/>
        <v>229.03143783342537</v>
      </c>
      <c r="AI154" s="11">
        <f t="shared" si="36"/>
        <v>2.0613941186818647</v>
      </c>
    </row>
    <row r="155" spans="1:35" ht="12.75">
      <c r="A155" s="8">
        <f t="shared" si="37"/>
        <v>148</v>
      </c>
      <c r="B155" s="1">
        <v>1296</v>
      </c>
      <c r="C155" s="1" t="s">
        <v>302</v>
      </c>
      <c r="D155" s="1" t="s">
        <v>103</v>
      </c>
      <c r="E155" s="1" t="s">
        <v>303</v>
      </c>
      <c r="F155" s="1">
        <v>50</v>
      </c>
      <c r="G155" s="1" t="s">
        <v>377</v>
      </c>
      <c r="H155" s="33">
        <v>38378</v>
      </c>
      <c r="I155" s="35" t="s">
        <v>560</v>
      </c>
      <c r="J155" s="36">
        <v>33</v>
      </c>
      <c r="K155" s="36">
        <v>1117</v>
      </c>
      <c r="L155" s="32" t="str">
        <f t="shared" si="27"/>
        <v>0</v>
      </c>
      <c r="M155" s="32">
        <f t="shared" si="28"/>
        <v>2377.116685080513</v>
      </c>
      <c r="N155" s="11"/>
      <c r="O155" s="11"/>
      <c r="P155" s="5"/>
      <c r="Q155" s="6"/>
      <c r="R155" s="7"/>
      <c r="T155" s="5"/>
      <c r="U155" s="6"/>
      <c r="V155" s="7"/>
      <c r="X155" s="8"/>
      <c r="Z155" s="11">
        <f t="shared" si="38"/>
        <v>228724.62360430023</v>
      </c>
      <c r="AA155" s="32">
        <f t="shared" si="26"/>
        <v>2377.116685080513</v>
      </c>
      <c r="AB155" s="18">
        <f t="shared" si="29"/>
        <v>0</v>
      </c>
      <c r="AC155" s="18">
        <f t="shared" si="30"/>
        <v>0</v>
      </c>
      <c r="AD155" s="11">
        <f t="shared" si="31"/>
        <v>6366.197723675814</v>
      </c>
      <c r="AE155" s="11">
        <f t="shared" si="32"/>
        <v>0</v>
      </c>
      <c r="AF155" s="11">
        <f t="shared" si="33"/>
        <v>6366.197723675814</v>
      </c>
      <c r="AG155" s="11">
        <f t="shared" si="34"/>
        <v>0</v>
      </c>
      <c r="AH155" s="11">
        <f t="shared" si="35"/>
        <v>5613.3037629115015</v>
      </c>
      <c r="AI155" s="11">
        <f t="shared" si="36"/>
        <v>52.318532557197315</v>
      </c>
    </row>
    <row r="156" spans="1:35" ht="12.75">
      <c r="A156" s="8">
        <f t="shared" si="37"/>
        <v>149</v>
      </c>
      <c r="B156" s="1">
        <v>1305</v>
      </c>
      <c r="C156" s="1" t="s">
        <v>304</v>
      </c>
      <c r="D156" s="1" t="s">
        <v>95</v>
      </c>
      <c r="E156" s="1" t="s">
        <v>305</v>
      </c>
      <c r="F156" s="1">
        <v>10</v>
      </c>
      <c r="G156" s="1" t="s">
        <v>351</v>
      </c>
      <c r="H156" s="33">
        <v>38378</v>
      </c>
      <c r="I156" s="35" t="s">
        <v>561</v>
      </c>
      <c r="J156" s="36">
        <v>23</v>
      </c>
      <c r="K156" s="36"/>
      <c r="L156" s="32">
        <f t="shared" si="27"/>
        <v>218.3479036476389</v>
      </c>
      <c r="M156" s="32">
        <f t="shared" si="28"/>
        <v>545.8697591190972</v>
      </c>
      <c r="N156" s="11" t="s">
        <v>245</v>
      </c>
      <c r="O156" s="11"/>
      <c r="P156" s="5">
        <v>5</v>
      </c>
      <c r="Q156" s="6">
        <v>17</v>
      </c>
      <c r="R156" s="7"/>
      <c r="T156" s="5">
        <v>50</v>
      </c>
      <c r="U156" s="6">
        <v>12</v>
      </c>
      <c r="V156" s="7"/>
      <c r="X156" s="8"/>
      <c r="Z156" s="11">
        <f t="shared" si="38"/>
        <v>229270.49336341931</v>
      </c>
      <c r="AA156" s="32">
        <f t="shared" si="26"/>
        <v>545.8697591190972</v>
      </c>
      <c r="AB156" s="18">
        <f t="shared" si="29"/>
        <v>0.09221156214703373</v>
      </c>
      <c r="AC156" s="18">
        <f t="shared" si="30"/>
        <v>0.8761552845011534</v>
      </c>
      <c r="AD156" s="11">
        <f t="shared" si="31"/>
        <v>4075.0649117639327</v>
      </c>
      <c r="AE156" s="11">
        <f t="shared" si="32"/>
        <v>375.235803434256</v>
      </c>
      <c r="AF156" s="11">
        <f t="shared" si="33"/>
        <v>4057.7521026931445</v>
      </c>
      <c r="AG156" s="11">
        <f t="shared" si="34"/>
        <v>4891.0448190387215</v>
      </c>
      <c r="AH156" s="11">
        <f t="shared" si="35"/>
        <v>218.3372015426736</v>
      </c>
      <c r="AI156" s="11">
        <f t="shared" si="36"/>
        <v>1.9651311328287502</v>
      </c>
    </row>
    <row r="157" spans="1:35" ht="12.75">
      <c r="A157" s="8">
        <f t="shared" si="37"/>
        <v>150</v>
      </c>
      <c r="B157" s="1">
        <v>1314</v>
      </c>
      <c r="C157" s="1" t="s">
        <v>63</v>
      </c>
      <c r="D157" s="1" t="s">
        <v>114</v>
      </c>
      <c r="E157" s="1" t="s">
        <v>38</v>
      </c>
      <c r="F157" s="1">
        <v>1200</v>
      </c>
      <c r="G157" s="1" t="s">
        <v>563</v>
      </c>
      <c r="H157" s="33">
        <v>38374</v>
      </c>
      <c r="I157" s="35" t="s">
        <v>564</v>
      </c>
      <c r="J157" s="35">
        <v>34</v>
      </c>
      <c r="K157" s="35"/>
      <c r="L157" s="32">
        <f t="shared" si="27"/>
        <v>766.9154666917349</v>
      </c>
      <c r="M157" s="32">
        <f t="shared" si="28"/>
        <v>1261.5440067531206</v>
      </c>
      <c r="N157" s="11"/>
      <c r="O157" s="11"/>
      <c r="P157" s="5">
        <v>5</v>
      </c>
      <c r="Q157" s="6">
        <v>26</v>
      </c>
      <c r="R157" s="7"/>
      <c r="T157" s="5">
        <v>59</v>
      </c>
      <c r="U157" s="6">
        <v>3</v>
      </c>
      <c r="V157" s="7"/>
      <c r="X157" s="8"/>
      <c r="Z157" s="11">
        <f t="shared" si="38"/>
        <v>230532.03737017245</v>
      </c>
      <c r="AA157" s="32">
        <f t="shared" si="26"/>
        <v>1261.5440067531206</v>
      </c>
      <c r="AB157" s="18">
        <f t="shared" si="29"/>
        <v>0.09482955602502524</v>
      </c>
      <c r="AC157" s="18">
        <f t="shared" si="30"/>
        <v>1.0306169233026514</v>
      </c>
      <c r="AD157" s="11">
        <f t="shared" si="31"/>
        <v>3274.070931656276</v>
      </c>
      <c r="AE157" s="11">
        <f t="shared" si="32"/>
        <v>310.01356460092217</v>
      </c>
      <c r="AF157" s="11">
        <f t="shared" si="33"/>
        <v>3259.3606819865804</v>
      </c>
      <c r="AG157" s="11">
        <f t="shared" si="34"/>
        <v>5459.755762982307</v>
      </c>
      <c r="AH157" s="11">
        <f t="shared" si="35"/>
        <v>766.4518146047334</v>
      </c>
      <c r="AI157" s="11">
        <f t="shared" si="36"/>
        <v>6.902239200225614</v>
      </c>
    </row>
    <row r="158" spans="1:35" ht="12.75">
      <c r="A158" s="8">
        <f t="shared" si="37"/>
        <v>151</v>
      </c>
      <c r="B158" s="1">
        <v>1314</v>
      </c>
      <c r="C158" s="1"/>
      <c r="D158" s="1"/>
      <c r="E158" s="1"/>
      <c r="F158" s="1"/>
      <c r="G158" s="1" t="s">
        <v>562</v>
      </c>
      <c r="H158" s="33">
        <v>38378</v>
      </c>
      <c r="I158" s="35" t="s">
        <v>474</v>
      </c>
      <c r="J158" s="35">
        <v>33</v>
      </c>
      <c r="K158" s="35"/>
      <c r="L158" s="32" t="str">
        <f t="shared" si="27"/>
        <v>0</v>
      </c>
      <c r="M158" s="32" t="str">
        <f t="shared" si="28"/>
        <v>200</v>
      </c>
      <c r="N158" s="11"/>
      <c r="O158" s="11"/>
      <c r="P158" s="5"/>
      <c r="Q158" s="6"/>
      <c r="R158" s="7"/>
      <c r="T158" s="5"/>
      <c r="U158" s="6"/>
      <c r="V158" s="7"/>
      <c r="X158" s="8"/>
      <c r="Z158" s="11">
        <f t="shared" si="38"/>
        <v>230732.03737017245</v>
      </c>
      <c r="AA158" s="32" t="str">
        <f t="shared" si="26"/>
        <v>0</v>
      </c>
      <c r="AB158" s="18">
        <f t="shared" si="29"/>
        <v>0</v>
      </c>
      <c r="AC158" s="18">
        <f t="shared" si="30"/>
        <v>0</v>
      </c>
      <c r="AD158" s="11">
        <f t="shared" si="31"/>
        <v>6366.197723675814</v>
      </c>
      <c r="AE158" s="11">
        <f t="shared" si="32"/>
        <v>0</v>
      </c>
      <c r="AF158" s="11">
        <f t="shared" si="33"/>
        <v>6366.197723675814</v>
      </c>
      <c r="AG158" s="11">
        <f t="shared" si="34"/>
        <v>0</v>
      </c>
      <c r="AH158" s="11">
        <f t="shared" si="35"/>
        <v>5613.3037629115015</v>
      </c>
      <c r="AI158" s="11">
        <f t="shared" si="36"/>
        <v>52.318532557197315</v>
      </c>
    </row>
    <row r="159" spans="1:35" ht="12.75">
      <c r="A159" s="8">
        <f t="shared" si="37"/>
        <v>152</v>
      </c>
      <c r="B159" s="1">
        <v>1323</v>
      </c>
      <c r="C159" s="1" t="s">
        <v>20</v>
      </c>
      <c r="D159" s="1" t="s">
        <v>565</v>
      </c>
      <c r="E159" s="1" t="s">
        <v>566</v>
      </c>
      <c r="F159" s="1">
        <v>200</v>
      </c>
      <c r="G159" s="1" t="s">
        <v>389</v>
      </c>
      <c r="H159" s="33">
        <v>38378</v>
      </c>
      <c r="I159" s="35" t="s">
        <v>567</v>
      </c>
      <c r="J159" s="35">
        <v>23</v>
      </c>
      <c r="K159" s="35"/>
      <c r="L159" s="32">
        <f t="shared" si="27"/>
        <v>2965.5340396402785</v>
      </c>
      <c r="M159" s="32">
        <f t="shared" si="28"/>
        <v>5594.260062791495</v>
      </c>
      <c r="N159" s="11"/>
      <c r="O159" s="11"/>
      <c r="P159" s="5">
        <v>33</v>
      </c>
      <c r="Q159" s="6">
        <v>19</v>
      </c>
      <c r="R159" s="7"/>
      <c r="T159" s="5">
        <v>34</v>
      </c>
      <c r="U159" s="6">
        <v>43</v>
      </c>
      <c r="V159" s="7"/>
      <c r="X159" s="8"/>
      <c r="Z159" s="11">
        <f t="shared" si="38"/>
        <v>236326.29743296394</v>
      </c>
      <c r="AA159" s="32">
        <f t="shared" si="26"/>
        <v>5594.260062791495</v>
      </c>
      <c r="AB159" s="18">
        <f t="shared" si="29"/>
        <v>0.5814855291227775</v>
      </c>
      <c r="AC159" s="18">
        <f t="shared" si="30"/>
        <v>0.6059201386506982</v>
      </c>
      <c r="AD159" s="11">
        <f t="shared" si="31"/>
        <v>5232.877079781653</v>
      </c>
      <c r="AE159" s="11">
        <f t="shared" si="32"/>
        <v>2874.2410501335767</v>
      </c>
      <c r="AF159" s="11">
        <f t="shared" si="33"/>
        <v>4372.841286604305</v>
      </c>
      <c r="AG159" s="11">
        <f t="shared" si="34"/>
        <v>3625.668341813816</v>
      </c>
      <c r="AH159" s="11">
        <f t="shared" si="35"/>
        <v>2938.7941758179563</v>
      </c>
      <c r="AI159" s="11">
        <f t="shared" si="36"/>
        <v>26.689806356762507</v>
      </c>
    </row>
    <row r="160" spans="1:35" ht="12.75">
      <c r="A160" s="8">
        <f t="shared" si="37"/>
        <v>153</v>
      </c>
      <c r="B160" s="1">
        <v>1323</v>
      </c>
      <c r="C160" s="1" t="s">
        <v>177</v>
      </c>
      <c r="D160" s="1" t="s">
        <v>99</v>
      </c>
      <c r="E160" s="1" t="s">
        <v>569</v>
      </c>
      <c r="F160" s="1">
        <v>0.5</v>
      </c>
      <c r="G160" s="1" t="s">
        <v>351</v>
      </c>
      <c r="H160" s="33">
        <v>38378</v>
      </c>
      <c r="I160" s="35" t="s">
        <v>467</v>
      </c>
      <c r="J160" s="35">
        <v>22</v>
      </c>
      <c r="K160" s="35"/>
      <c r="L160" s="32">
        <f t="shared" si="27"/>
        <v>387.74348160966167</v>
      </c>
      <c r="M160" s="32">
        <f t="shared" si="28"/>
        <v>1436.6350162718888</v>
      </c>
      <c r="N160" s="11"/>
      <c r="O160" s="11"/>
      <c r="P160" s="5">
        <v>0</v>
      </c>
      <c r="Q160" s="6">
        <v>-15</v>
      </c>
      <c r="R160" s="7"/>
      <c r="T160" s="5">
        <v>50</v>
      </c>
      <c r="U160" s="6">
        <v>50</v>
      </c>
      <c r="V160" s="7"/>
      <c r="X160" s="8"/>
      <c r="Z160" s="11">
        <f t="shared" si="38"/>
        <v>237762.93244923584</v>
      </c>
      <c r="AA160" s="32">
        <f t="shared" si="26"/>
        <v>1436.6350162718888</v>
      </c>
      <c r="AB160" s="18">
        <f t="shared" si="29"/>
        <v>-0.004363323129985824</v>
      </c>
      <c r="AC160" s="18">
        <f t="shared" si="30"/>
        <v>0.8872090364304509</v>
      </c>
      <c r="AD160" s="11">
        <f t="shared" si="31"/>
        <v>4020.752662384883</v>
      </c>
      <c r="AE160" s="11">
        <f t="shared" si="32"/>
        <v>-17.543787423453455</v>
      </c>
      <c r="AF160" s="11">
        <f t="shared" si="33"/>
        <v>4020.714387717432</v>
      </c>
      <c r="AG160" s="11">
        <f t="shared" si="34"/>
        <v>4935.78985420368</v>
      </c>
      <c r="AH160" s="11">
        <f t="shared" si="35"/>
        <v>387.68355193904296</v>
      </c>
      <c r="AI160" s="11">
        <f t="shared" si="36"/>
        <v>3.489691334486955</v>
      </c>
    </row>
    <row r="161" spans="1:35" ht="12.75">
      <c r="A161" s="8">
        <f t="shared" si="37"/>
        <v>154</v>
      </c>
      <c r="B161" s="1">
        <v>1323</v>
      </c>
      <c r="C161" s="1" t="s">
        <v>152</v>
      </c>
      <c r="D161" s="1" t="s">
        <v>96</v>
      </c>
      <c r="E161" s="1" t="s">
        <v>64</v>
      </c>
      <c r="F161" s="1">
        <v>800</v>
      </c>
      <c r="G161" s="1" t="s">
        <v>353</v>
      </c>
      <c r="H161" s="33">
        <v>38375</v>
      </c>
      <c r="I161" s="35" t="s">
        <v>568</v>
      </c>
      <c r="J161" s="35">
        <v>44</v>
      </c>
      <c r="K161" s="35"/>
      <c r="L161" s="32">
        <f t="shared" si="27"/>
        <v>428.20923807399134</v>
      </c>
      <c r="M161" s="32">
        <f t="shared" si="28"/>
        <v>725.3984591418964</v>
      </c>
      <c r="N161" s="11"/>
      <c r="O161" s="11"/>
      <c r="P161" s="5">
        <v>10</v>
      </c>
      <c r="Q161" s="6">
        <v>30</v>
      </c>
      <c r="R161" s="7"/>
      <c r="T161" s="5">
        <v>50</v>
      </c>
      <c r="U161" s="6">
        <v>29</v>
      </c>
      <c r="V161" s="7"/>
      <c r="X161" s="8"/>
      <c r="Z161" s="11">
        <f t="shared" si="38"/>
        <v>238488.33090837774</v>
      </c>
      <c r="AA161" s="32">
        <f t="shared" si="26"/>
        <v>725.3984591418964</v>
      </c>
      <c r="AB161" s="18">
        <f t="shared" si="29"/>
        <v>0.1832595714594046</v>
      </c>
      <c r="AC161" s="18">
        <f t="shared" si="30"/>
        <v>0.8811003840484707</v>
      </c>
      <c r="AD161" s="11">
        <f t="shared" si="31"/>
        <v>4050.8284810836926</v>
      </c>
      <c r="AE161" s="11">
        <f t="shared" si="32"/>
        <v>738.2048569288443</v>
      </c>
      <c r="AF161" s="11">
        <f t="shared" si="33"/>
        <v>3982.9969837253807</v>
      </c>
      <c r="AG161" s="11">
        <f t="shared" si="34"/>
        <v>4911.136535851584</v>
      </c>
      <c r="AH161" s="11">
        <f t="shared" si="35"/>
        <v>428.12851976621084</v>
      </c>
      <c r="AI161" s="11">
        <f t="shared" si="36"/>
        <v>3.853883142665922</v>
      </c>
    </row>
    <row r="162" spans="1:35" ht="12.75">
      <c r="A162" s="8">
        <f t="shared" si="37"/>
        <v>155</v>
      </c>
      <c r="B162" s="1">
        <v>1332</v>
      </c>
      <c r="C162" s="1" t="s">
        <v>275</v>
      </c>
      <c r="D162" s="1" t="s">
        <v>143</v>
      </c>
      <c r="E162" s="1" t="s">
        <v>570</v>
      </c>
      <c r="F162" s="1">
        <v>50</v>
      </c>
      <c r="G162" s="1" t="s">
        <v>353</v>
      </c>
      <c r="H162" s="33">
        <v>38374</v>
      </c>
      <c r="I162" s="35" t="s">
        <v>571</v>
      </c>
      <c r="J162" s="35">
        <v>22</v>
      </c>
      <c r="K162" s="35"/>
      <c r="L162" s="32">
        <f t="shared" si="27"/>
        <v>1829.8032514484516</v>
      </c>
      <c r="M162" s="32">
        <f t="shared" si="28"/>
        <v>3894.0517810498545</v>
      </c>
      <c r="N162" s="11"/>
      <c r="O162" s="11"/>
      <c r="P162" s="5">
        <v>27</v>
      </c>
      <c r="Q162" s="6">
        <v>54</v>
      </c>
      <c r="R162" s="7"/>
      <c r="T162" s="5">
        <v>45</v>
      </c>
      <c r="U162" s="6">
        <v>25</v>
      </c>
      <c r="V162" s="7"/>
      <c r="X162" s="8"/>
      <c r="Z162" s="11">
        <f t="shared" si="38"/>
        <v>242382.38268942758</v>
      </c>
      <c r="AA162" s="32">
        <f t="shared" si="26"/>
        <v>3894.0517810498545</v>
      </c>
      <c r="AB162" s="18">
        <f t="shared" si="29"/>
        <v>0.4869468613064179</v>
      </c>
      <c r="AC162" s="18">
        <f t="shared" si="30"/>
        <v>0.7926703686140912</v>
      </c>
      <c r="AD162" s="11">
        <f t="shared" si="31"/>
        <v>4468.726411798029</v>
      </c>
      <c r="AE162" s="11">
        <f t="shared" si="32"/>
        <v>2091.0503198539704</v>
      </c>
      <c r="AF162" s="11">
        <f t="shared" si="33"/>
        <v>3949.3068130166716</v>
      </c>
      <c r="AG162" s="11">
        <f t="shared" si="34"/>
        <v>4534.198684821148</v>
      </c>
      <c r="AH162" s="11">
        <f t="shared" si="35"/>
        <v>1823.5111863611298</v>
      </c>
      <c r="AI162" s="11">
        <f t="shared" si="36"/>
        <v>16.468229263036065</v>
      </c>
    </row>
    <row r="163" spans="1:35" ht="12.75">
      <c r="A163" s="8">
        <f t="shared" si="37"/>
        <v>156</v>
      </c>
      <c r="B163" s="1">
        <v>1332</v>
      </c>
      <c r="C163" s="1" t="s">
        <v>224</v>
      </c>
      <c r="D163" s="1" t="s">
        <v>99</v>
      </c>
      <c r="E163" s="1" t="s">
        <v>572</v>
      </c>
      <c r="F163" s="1">
        <v>0.6</v>
      </c>
      <c r="G163" s="1" t="s">
        <v>43</v>
      </c>
      <c r="H163" s="33">
        <v>38378</v>
      </c>
      <c r="I163" s="35" t="s">
        <v>573</v>
      </c>
      <c r="J163" s="35">
        <v>23</v>
      </c>
      <c r="K163" s="35"/>
      <c r="L163" s="32">
        <f t="shared" si="27"/>
        <v>355.456084097734</v>
      </c>
      <c r="M163" s="32">
        <f t="shared" si="28"/>
        <v>1279.4698778500558</v>
      </c>
      <c r="N163" s="11"/>
      <c r="O163" s="11"/>
      <c r="P163" s="5">
        <v>0</v>
      </c>
      <c r="Q163" s="6">
        <v>-15</v>
      </c>
      <c r="R163" s="7"/>
      <c r="T163" s="5">
        <v>52</v>
      </c>
      <c r="U163" s="6">
        <v>36</v>
      </c>
      <c r="V163" s="7"/>
      <c r="X163" s="8"/>
      <c r="Z163" s="11">
        <f t="shared" si="38"/>
        <v>243661.85256727764</v>
      </c>
      <c r="AA163" s="32">
        <f t="shared" si="26"/>
        <v>1279.4698778500558</v>
      </c>
      <c r="AB163" s="18">
        <f t="shared" si="29"/>
        <v>-0.004363323129985824</v>
      </c>
      <c r="AC163" s="18">
        <f t="shared" si="30"/>
        <v>0.9180431865490173</v>
      </c>
      <c r="AD163" s="11">
        <f t="shared" si="31"/>
        <v>3866.674688262074</v>
      </c>
      <c r="AE163" s="11">
        <f t="shared" si="32"/>
        <v>-16.87149756838846</v>
      </c>
      <c r="AF163" s="11">
        <f t="shared" si="33"/>
        <v>3866.637880305888</v>
      </c>
      <c r="AG163" s="11">
        <f t="shared" si="34"/>
        <v>5057.400548907364</v>
      </c>
      <c r="AH163" s="11">
        <f t="shared" si="35"/>
        <v>355.40991308032085</v>
      </c>
      <c r="AI163" s="11">
        <f t="shared" si="36"/>
        <v>3.199104756879606</v>
      </c>
    </row>
    <row r="164" spans="1:35" ht="12.75">
      <c r="A164" s="8">
        <f t="shared" si="37"/>
        <v>157</v>
      </c>
      <c r="B164" s="1">
        <v>1332</v>
      </c>
      <c r="C164" s="1" t="s">
        <v>574</v>
      </c>
      <c r="D164" s="1" t="s">
        <v>99</v>
      </c>
      <c r="E164" s="1" t="s">
        <v>575</v>
      </c>
      <c r="F164" s="1">
        <v>0.3</v>
      </c>
      <c r="G164" s="1" t="s">
        <v>576</v>
      </c>
      <c r="H164" s="33">
        <v>38378</v>
      </c>
      <c r="I164" s="35" t="s">
        <v>577</v>
      </c>
      <c r="J164" s="35">
        <v>22</v>
      </c>
      <c r="K164" s="35"/>
      <c r="L164" s="32">
        <f t="shared" si="27"/>
        <v>491.71005193677905</v>
      </c>
      <c r="M164" s="32">
        <f t="shared" si="28"/>
        <v>1985.005986283163</v>
      </c>
      <c r="N164" s="11"/>
      <c r="O164" s="11"/>
      <c r="P164" s="5">
        <v>-2</v>
      </c>
      <c r="Q164" s="6">
        <v>-7</v>
      </c>
      <c r="R164" s="7"/>
      <c r="T164" s="5">
        <v>51</v>
      </c>
      <c r="U164" s="6">
        <v>25</v>
      </c>
      <c r="V164" s="7"/>
      <c r="X164" s="8"/>
      <c r="Z164" s="11">
        <f t="shared" si="38"/>
        <v>245646.8585535608</v>
      </c>
      <c r="AA164" s="32">
        <f t="shared" si="26"/>
        <v>1985.005986283163</v>
      </c>
      <c r="AB164" s="18">
        <f t="shared" si="29"/>
        <v>-0.03694280250054664</v>
      </c>
      <c r="AC164" s="18">
        <f t="shared" si="30"/>
        <v>0.897390123733751</v>
      </c>
      <c r="AD164" s="11">
        <f t="shared" si="31"/>
        <v>3970.2934402690685</v>
      </c>
      <c r="AE164" s="11">
        <f t="shared" si="32"/>
        <v>-146.64040603420213</v>
      </c>
      <c r="AF164" s="11">
        <f t="shared" si="33"/>
        <v>3967.5844783900593</v>
      </c>
      <c r="AG164" s="11">
        <f t="shared" si="34"/>
        <v>4976.468974593484</v>
      </c>
      <c r="AH164" s="11">
        <f t="shared" si="35"/>
        <v>491.5878372535598</v>
      </c>
      <c r="AI164" s="11">
        <f t="shared" si="36"/>
        <v>4.425390467431011</v>
      </c>
    </row>
    <row r="165" spans="1:35" ht="12.75">
      <c r="A165" s="8">
        <f t="shared" si="37"/>
        <v>158</v>
      </c>
      <c r="B165" s="1">
        <v>1341</v>
      </c>
      <c r="C165" s="1" t="s">
        <v>578</v>
      </c>
      <c r="D165" s="1" t="s">
        <v>109</v>
      </c>
      <c r="E165" s="1" t="s">
        <v>579</v>
      </c>
      <c r="F165" s="1">
        <v>135</v>
      </c>
      <c r="G165" s="1" t="s">
        <v>374</v>
      </c>
      <c r="H165" s="33">
        <v>38373</v>
      </c>
      <c r="I165" s="35" t="s">
        <v>222</v>
      </c>
      <c r="J165" s="35">
        <v>45</v>
      </c>
      <c r="K165" s="35"/>
      <c r="L165" s="32">
        <f t="shared" si="27"/>
        <v>1225.2006179082155</v>
      </c>
      <c r="M165" s="32">
        <f t="shared" si="28"/>
        <v>2388.149920054091</v>
      </c>
      <c r="N165" s="11"/>
      <c r="O165" s="11"/>
      <c r="P165" s="5">
        <v>20</v>
      </c>
      <c r="Q165" s="6">
        <v>12</v>
      </c>
      <c r="R165" s="7"/>
      <c r="T165" s="5">
        <v>47</v>
      </c>
      <c r="U165" s="6">
        <v>11</v>
      </c>
      <c r="V165" s="7"/>
      <c r="X165" s="8"/>
      <c r="Z165" s="11">
        <f t="shared" si="38"/>
        <v>248035.0084736149</v>
      </c>
      <c r="AA165" s="32">
        <f t="shared" si="26"/>
        <v>2388.149920054091</v>
      </c>
      <c r="AB165" s="18">
        <f t="shared" si="29"/>
        <v>0.35255650890285456</v>
      </c>
      <c r="AC165" s="18">
        <f t="shared" si="30"/>
        <v>0.8235045187326577</v>
      </c>
      <c r="AD165" s="11">
        <f t="shared" si="31"/>
        <v>4326.816260548815</v>
      </c>
      <c r="AE165" s="11">
        <f t="shared" si="32"/>
        <v>1494.0418621650804</v>
      </c>
      <c r="AF165" s="11">
        <f t="shared" si="33"/>
        <v>4060.686871287656</v>
      </c>
      <c r="AG165" s="11">
        <f t="shared" si="34"/>
        <v>4669.810970947911</v>
      </c>
      <c r="AH165" s="11">
        <f t="shared" si="35"/>
        <v>1223.310673363975</v>
      </c>
      <c r="AI165" s="11">
        <f t="shared" si="36"/>
        <v>11.026805561173939</v>
      </c>
    </row>
    <row r="166" spans="1:35" ht="12.75">
      <c r="A166" s="8">
        <f t="shared" si="37"/>
        <v>159</v>
      </c>
      <c r="B166" s="1">
        <v>1341</v>
      </c>
      <c r="C166" s="1" t="s">
        <v>115</v>
      </c>
      <c r="D166" s="1" t="s">
        <v>99</v>
      </c>
      <c r="E166" s="1" t="s">
        <v>116</v>
      </c>
      <c r="F166" s="1">
        <v>100</v>
      </c>
      <c r="G166" s="1" t="s">
        <v>535</v>
      </c>
      <c r="H166" s="33">
        <v>38374</v>
      </c>
      <c r="I166" s="35" t="s">
        <v>443</v>
      </c>
      <c r="J166" s="35">
        <v>22</v>
      </c>
      <c r="K166" s="35"/>
      <c r="L166" s="32">
        <f t="shared" si="27"/>
        <v>774.5888335049101</v>
      </c>
      <c r="M166" s="32">
        <f t="shared" si="28"/>
        <v>1549.1776670098202</v>
      </c>
      <c r="N166" s="11"/>
      <c r="O166" s="11"/>
      <c r="P166" s="5">
        <v>-6</v>
      </c>
      <c r="Q166" s="6">
        <v>-4</v>
      </c>
      <c r="R166" s="7"/>
      <c r="T166" s="5">
        <v>54</v>
      </c>
      <c r="U166" s="6">
        <v>30</v>
      </c>
      <c r="V166" s="7"/>
      <c r="X166" s="8"/>
      <c r="Z166" s="11">
        <f t="shared" si="38"/>
        <v>249584.18614062472</v>
      </c>
      <c r="AA166" s="32">
        <f t="shared" si="26"/>
        <v>1549.1776670098202</v>
      </c>
      <c r="AB166" s="18">
        <f t="shared" si="29"/>
        <v>-0.10588330795432264</v>
      </c>
      <c r="AC166" s="18">
        <f t="shared" si="30"/>
        <v>0.9512044423369095</v>
      </c>
      <c r="AD166" s="11">
        <f t="shared" si="31"/>
        <v>3696.8698347788027</v>
      </c>
      <c r="AE166" s="11">
        <f t="shared" si="32"/>
        <v>-390.7057994709263</v>
      </c>
      <c r="AF166" s="11">
        <f t="shared" si="33"/>
        <v>3676.165876773957</v>
      </c>
      <c r="AG166" s="11">
        <f t="shared" si="34"/>
        <v>5182.8203597691545</v>
      </c>
      <c r="AH166" s="11">
        <f t="shared" si="35"/>
        <v>774.1111262456409</v>
      </c>
      <c r="AI166" s="11">
        <f t="shared" si="36"/>
        <v>6.97129950154419</v>
      </c>
    </row>
    <row r="167" spans="1:35" ht="12.75">
      <c r="A167" s="8">
        <f t="shared" si="37"/>
        <v>160</v>
      </c>
      <c r="B167" s="1">
        <v>1341</v>
      </c>
      <c r="C167" s="1" t="s">
        <v>244</v>
      </c>
      <c r="D167" s="1" t="s">
        <v>103</v>
      </c>
      <c r="E167" s="1" t="s">
        <v>321</v>
      </c>
      <c r="F167" s="1">
        <v>5</v>
      </c>
      <c r="G167" s="1" t="s">
        <v>205</v>
      </c>
      <c r="H167" s="33">
        <v>38378</v>
      </c>
      <c r="I167" s="35" t="s">
        <v>580</v>
      </c>
      <c r="J167" s="35">
        <v>22</v>
      </c>
      <c r="K167" s="35"/>
      <c r="L167" s="32">
        <f t="shared" si="27"/>
        <v>1320.679332119001</v>
      </c>
      <c r="M167" s="32">
        <f t="shared" si="28"/>
        <v>3570.397517608604</v>
      </c>
      <c r="N167" s="11"/>
      <c r="O167" s="11"/>
      <c r="P167" s="5">
        <v>-5</v>
      </c>
      <c r="Q167" s="6">
        <v>-34</v>
      </c>
      <c r="R167" s="7"/>
      <c r="T167" s="5">
        <v>42</v>
      </c>
      <c r="U167" s="6">
        <v>36</v>
      </c>
      <c r="V167" s="7"/>
      <c r="X167" s="8"/>
      <c r="Z167" s="11">
        <f t="shared" si="38"/>
        <v>253154.5836582333</v>
      </c>
      <c r="AA167" s="32">
        <f t="shared" si="26"/>
        <v>3570.397517608604</v>
      </c>
      <c r="AB167" s="18">
        <f t="shared" si="29"/>
        <v>-0.09715666169435101</v>
      </c>
      <c r="AC167" s="18">
        <f t="shared" si="30"/>
        <v>0.7435102613495844</v>
      </c>
      <c r="AD167" s="11">
        <f t="shared" si="31"/>
        <v>4686.13960042605</v>
      </c>
      <c r="AE167" s="11">
        <f t="shared" si="32"/>
        <v>-454.5737396136659</v>
      </c>
      <c r="AF167" s="11">
        <f t="shared" si="33"/>
        <v>4664.039780054933</v>
      </c>
      <c r="AG167" s="11">
        <f t="shared" si="34"/>
        <v>4309.126257404614</v>
      </c>
      <c r="AH167" s="11">
        <f t="shared" si="35"/>
        <v>1318.3123933481518</v>
      </c>
      <c r="AI167" s="11">
        <f t="shared" si="36"/>
        <v>11.886113989071008</v>
      </c>
    </row>
    <row r="168" spans="1:35" ht="12.75">
      <c r="A168" s="8">
        <f t="shared" si="37"/>
        <v>161</v>
      </c>
      <c r="B168" s="1">
        <v>1350</v>
      </c>
      <c r="C168" s="1" t="s">
        <v>581</v>
      </c>
      <c r="D168" s="1" t="s">
        <v>97</v>
      </c>
      <c r="E168" s="1" t="s">
        <v>582</v>
      </c>
      <c r="F168" s="1">
        <v>300</v>
      </c>
      <c r="G168" s="1" t="s">
        <v>348</v>
      </c>
      <c r="H168" s="33">
        <v>38373</v>
      </c>
      <c r="I168" s="35" t="s">
        <v>437</v>
      </c>
      <c r="J168" s="35">
        <v>23</v>
      </c>
      <c r="K168" s="35"/>
      <c r="L168" s="32">
        <f t="shared" si="27"/>
        <v>954.7391481724154</v>
      </c>
      <c r="M168" s="32">
        <f t="shared" si="28"/>
        <v>1743.1404268249712</v>
      </c>
      <c r="N168" s="11"/>
      <c r="O168" s="11"/>
      <c r="P168" s="5">
        <v>7</v>
      </c>
      <c r="Q168" s="6">
        <v>15</v>
      </c>
      <c r="R168" s="7"/>
      <c r="T168" s="5">
        <v>43</v>
      </c>
      <c r="U168" s="6">
        <v>42</v>
      </c>
      <c r="V168" s="7"/>
      <c r="X168" s="8"/>
      <c r="Z168" s="11">
        <f t="shared" si="38"/>
        <v>254897.7240850583</v>
      </c>
      <c r="AA168" s="32">
        <f t="shared" si="26"/>
        <v>1743.1404268249712</v>
      </c>
      <c r="AB168" s="18">
        <f t="shared" si="29"/>
        <v>0.1265363707695889</v>
      </c>
      <c r="AC168" s="18">
        <f t="shared" si="30"/>
        <v>0.7627088831215221</v>
      </c>
      <c r="AD168" s="11">
        <f t="shared" si="31"/>
        <v>4602.551798581892</v>
      </c>
      <c r="AE168" s="11">
        <f t="shared" si="32"/>
        <v>580.8372923752939</v>
      </c>
      <c r="AF168" s="11">
        <f t="shared" si="33"/>
        <v>4565.754165350512</v>
      </c>
      <c r="AG168" s="11">
        <f t="shared" si="34"/>
        <v>4398.2940327251545</v>
      </c>
      <c r="AH168" s="11">
        <f t="shared" si="35"/>
        <v>953.8446888244368</v>
      </c>
      <c r="AI168" s="11">
        <f t="shared" si="36"/>
        <v>8.592652333551738</v>
      </c>
    </row>
    <row r="169" spans="1:35" ht="12.75">
      <c r="A169" s="8">
        <f t="shared" si="37"/>
        <v>162</v>
      </c>
      <c r="B169" s="1">
        <v>1350</v>
      </c>
      <c r="C169" s="1" t="s">
        <v>306</v>
      </c>
      <c r="D169" s="1" t="s">
        <v>307</v>
      </c>
      <c r="E169" s="1" t="s">
        <v>308</v>
      </c>
      <c r="F169" s="1">
        <v>850</v>
      </c>
      <c r="G169" s="1" t="s">
        <v>353</v>
      </c>
      <c r="H169" s="33">
        <v>38381</v>
      </c>
      <c r="I169" s="35" t="s">
        <v>583</v>
      </c>
      <c r="J169" s="35">
        <v>23</v>
      </c>
      <c r="K169" s="35"/>
      <c r="L169" s="32">
        <f t="shared" si="27"/>
        <v>3301.3165002728692</v>
      </c>
      <c r="M169" s="32">
        <f t="shared" si="28"/>
        <v>5567.689754481588</v>
      </c>
      <c r="N169" s="11"/>
      <c r="O169" s="11"/>
      <c r="P169" s="5">
        <v>45</v>
      </c>
      <c r="Q169" s="6">
        <v>11</v>
      </c>
      <c r="R169" s="7"/>
      <c r="T169" s="5">
        <v>40</v>
      </c>
      <c r="U169" s="6">
        <v>25</v>
      </c>
      <c r="V169" s="7"/>
      <c r="X169" s="8"/>
      <c r="Z169" s="11">
        <f t="shared" si="38"/>
        <v>260465.4138395399</v>
      </c>
      <c r="AA169" s="32">
        <f t="shared" si="26"/>
        <v>5567.689754481588</v>
      </c>
      <c r="AB169" s="18">
        <f t="shared" si="29"/>
        <v>0.7885979336927712</v>
      </c>
      <c r="AC169" s="18">
        <f t="shared" si="30"/>
        <v>0.7054039060143747</v>
      </c>
      <c r="AD169" s="11">
        <f t="shared" si="31"/>
        <v>4846.903012796789</v>
      </c>
      <c r="AE169" s="11">
        <f t="shared" si="32"/>
        <v>3438.2269265596105</v>
      </c>
      <c r="AF169" s="11">
        <f t="shared" si="33"/>
        <v>3416.2939593862593</v>
      </c>
      <c r="AG169" s="11">
        <f t="shared" si="34"/>
        <v>4127.469520357058</v>
      </c>
      <c r="AH169" s="11">
        <f t="shared" si="35"/>
        <v>3264.450159535512</v>
      </c>
      <c r="AI169" s="11">
        <f t="shared" si="36"/>
        <v>29.711848502455823</v>
      </c>
    </row>
    <row r="170" spans="1:35" ht="12.75">
      <c r="A170" s="8">
        <f t="shared" si="37"/>
        <v>163</v>
      </c>
      <c r="B170" s="1">
        <v>1359</v>
      </c>
      <c r="C170" s="1" t="s">
        <v>73</v>
      </c>
      <c r="D170" s="1" t="s">
        <v>103</v>
      </c>
      <c r="E170" s="1" t="s">
        <v>318</v>
      </c>
      <c r="F170" s="1">
        <v>300</v>
      </c>
      <c r="G170" s="1" t="s">
        <v>377</v>
      </c>
      <c r="H170" s="33">
        <v>38373</v>
      </c>
      <c r="I170" s="35" t="s">
        <v>584</v>
      </c>
      <c r="J170" s="35">
        <v>35</v>
      </c>
      <c r="K170" s="35"/>
      <c r="L170" s="32">
        <f t="shared" si="27"/>
        <v>1463.6167435675363</v>
      </c>
      <c r="M170" s="32">
        <f t="shared" si="28"/>
        <v>2672.2372492782233</v>
      </c>
      <c r="N170" s="11"/>
      <c r="O170" s="11"/>
      <c r="P170" s="5">
        <v>-3</v>
      </c>
      <c r="Q170" s="6">
        <v>-26</v>
      </c>
      <c r="R170" s="7"/>
      <c r="T170" s="5">
        <v>40</v>
      </c>
      <c r="U170" s="6">
        <v>18</v>
      </c>
      <c r="V170" s="7"/>
      <c r="X170" s="8"/>
      <c r="Z170" s="11">
        <f t="shared" si="38"/>
        <v>263137.6510888181</v>
      </c>
      <c r="AA170" s="32">
        <f t="shared" si="26"/>
        <v>2672.2372492782233</v>
      </c>
      <c r="AB170" s="18">
        <f t="shared" si="29"/>
        <v>-0.05992297098513865</v>
      </c>
      <c r="AC170" s="18">
        <f t="shared" si="30"/>
        <v>0.7033676885537148</v>
      </c>
      <c r="AD170" s="11">
        <f t="shared" si="31"/>
        <v>4855.297384428326</v>
      </c>
      <c r="AE170" s="11">
        <f t="shared" si="32"/>
        <v>-290.76975717759285</v>
      </c>
      <c r="AF170" s="11">
        <f t="shared" si="33"/>
        <v>4846.582882768789</v>
      </c>
      <c r="AG170" s="11">
        <f t="shared" si="34"/>
        <v>4117.591622016269</v>
      </c>
      <c r="AH170" s="11">
        <f t="shared" si="35"/>
        <v>1460.395499166686</v>
      </c>
      <c r="AI170" s="11">
        <f t="shared" si="36"/>
        <v>13.172550692107826</v>
      </c>
    </row>
    <row r="171" spans="1:35" ht="12.75">
      <c r="A171" s="8">
        <f t="shared" si="37"/>
        <v>164</v>
      </c>
      <c r="B171" s="1">
        <v>1359</v>
      </c>
      <c r="C171" s="1" t="s">
        <v>247</v>
      </c>
      <c r="D171" s="1" t="s">
        <v>99</v>
      </c>
      <c r="E171" s="1" t="s">
        <v>322</v>
      </c>
      <c r="F171" s="1">
        <v>0.28</v>
      </c>
      <c r="G171" s="1" t="s">
        <v>391</v>
      </c>
      <c r="H171" s="33">
        <v>38375</v>
      </c>
      <c r="I171" s="35" t="s">
        <v>585</v>
      </c>
      <c r="J171" s="35">
        <v>21</v>
      </c>
      <c r="K171" s="35"/>
      <c r="L171" s="32">
        <f t="shared" si="27"/>
        <v>515.2760782872643</v>
      </c>
      <c r="M171" s="32">
        <f t="shared" si="28"/>
        <v>2105.6101473129843</v>
      </c>
      <c r="N171" s="11"/>
      <c r="O171" s="11"/>
      <c r="P171" s="5">
        <v>-2</v>
      </c>
      <c r="Q171" s="6">
        <v>-31</v>
      </c>
      <c r="R171" s="7"/>
      <c r="T171" s="5">
        <v>51</v>
      </c>
      <c r="U171" s="6">
        <v>35</v>
      </c>
      <c r="V171" s="7"/>
      <c r="X171" s="8"/>
      <c r="Z171" s="11">
        <f t="shared" si="38"/>
        <v>265243.2612361311</v>
      </c>
      <c r="AA171" s="32">
        <f t="shared" si="26"/>
        <v>2105.6101473129843</v>
      </c>
      <c r="AB171" s="18">
        <f t="shared" si="29"/>
        <v>-0.04392411950852396</v>
      </c>
      <c r="AC171" s="18">
        <f t="shared" si="30"/>
        <v>0.9002990058204083</v>
      </c>
      <c r="AD171" s="11">
        <f t="shared" si="31"/>
        <v>3955.800701733308</v>
      </c>
      <c r="AE171" s="11">
        <f t="shared" si="32"/>
        <v>-173.69919640509306</v>
      </c>
      <c r="AF171" s="11">
        <f t="shared" si="33"/>
        <v>3951.9852961520437</v>
      </c>
      <c r="AG171" s="11">
        <f t="shared" si="34"/>
        <v>4987.997019355704</v>
      </c>
      <c r="AH171" s="11">
        <f t="shared" si="35"/>
        <v>515.1354369813465</v>
      </c>
      <c r="AI171" s="11">
        <f t="shared" si="36"/>
        <v>4.637484704585379</v>
      </c>
    </row>
    <row r="172" spans="1:35" ht="12.75">
      <c r="A172" s="8">
        <f t="shared" si="37"/>
        <v>165</v>
      </c>
      <c r="B172" s="1">
        <v>1368</v>
      </c>
      <c r="C172" s="1" t="s">
        <v>698</v>
      </c>
      <c r="D172" s="1" t="s">
        <v>99</v>
      </c>
      <c r="E172" s="1"/>
      <c r="F172" s="1">
        <v>0.5</v>
      </c>
      <c r="G172" s="1" t="s">
        <v>576</v>
      </c>
      <c r="H172" s="33">
        <v>38378</v>
      </c>
      <c r="I172" s="35" t="s">
        <v>586</v>
      </c>
      <c r="J172" s="35">
        <v>22</v>
      </c>
      <c r="K172" s="35">
        <v>258</v>
      </c>
      <c r="L172" s="32" t="str">
        <f t="shared" si="27"/>
        <v>0</v>
      </c>
      <c r="M172" s="32">
        <f t="shared" si="28"/>
        <v>955.9202198820706</v>
      </c>
      <c r="N172" s="11" t="s">
        <v>697</v>
      </c>
      <c r="O172" s="11"/>
      <c r="P172" s="5"/>
      <c r="Q172" s="6"/>
      <c r="R172" s="7"/>
      <c r="T172" s="5"/>
      <c r="U172" s="6"/>
      <c r="V172" s="7"/>
      <c r="X172" s="8"/>
      <c r="Z172" s="11">
        <f t="shared" si="38"/>
        <v>266199.1814560131</v>
      </c>
      <c r="AA172" s="32">
        <f t="shared" si="26"/>
        <v>955.9202198820706</v>
      </c>
      <c r="AB172" s="18">
        <f t="shared" si="29"/>
        <v>0</v>
      </c>
      <c r="AC172" s="18">
        <f t="shared" si="30"/>
        <v>0</v>
      </c>
      <c r="AD172" s="11">
        <f t="shared" si="31"/>
        <v>6366.197723675814</v>
      </c>
      <c r="AE172" s="11">
        <f t="shared" si="32"/>
        <v>0</v>
      </c>
      <c r="AF172" s="11">
        <f t="shared" si="33"/>
        <v>6366.197723675814</v>
      </c>
      <c r="AG172" s="11">
        <f t="shared" si="34"/>
        <v>0</v>
      </c>
      <c r="AH172" s="11">
        <f t="shared" si="35"/>
        <v>5613.3037629115015</v>
      </c>
      <c r="AI172" s="11">
        <f t="shared" si="36"/>
        <v>52.318532557197315</v>
      </c>
    </row>
    <row r="173" spans="1:35" ht="12.75">
      <c r="A173" s="8">
        <f t="shared" si="37"/>
        <v>166</v>
      </c>
      <c r="B173" s="1">
        <v>1368</v>
      </c>
      <c r="C173" s="1" t="s">
        <v>587</v>
      </c>
      <c r="D173" s="1" t="s">
        <v>99</v>
      </c>
      <c r="E173" s="1" t="s">
        <v>337</v>
      </c>
      <c r="F173" s="1">
        <v>20</v>
      </c>
      <c r="G173" s="1" t="s">
        <v>391</v>
      </c>
      <c r="H173" s="33">
        <v>38381</v>
      </c>
      <c r="I173" s="35" t="s">
        <v>249</v>
      </c>
      <c r="J173" s="35">
        <v>23</v>
      </c>
      <c r="K173" s="35">
        <v>258</v>
      </c>
      <c r="L173" s="32" t="str">
        <f t="shared" si="27"/>
        <v>0</v>
      </c>
      <c r="M173" s="32">
        <f t="shared" si="28"/>
        <v>599.8563140924356</v>
      </c>
      <c r="N173" s="11"/>
      <c r="O173" s="11"/>
      <c r="P173" s="5"/>
      <c r="Q173" s="6"/>
      <c r="R173" s="7"/>
      <c r="T173" s="5"/>
      <c r="U173" s="6"/>
      <c r="V173" s="7"/>
      <c r="X173" s="8"/>
      <c r="Z173" s="11">
        <f t="shared" si="38"/>
        <v>266799.0377701055</v>
      </c>
      <c r="AA173" s="32">
        <f t="shared" si="26"/>
        <v>599.8563140924356</v>
      </c>
      <c r="AB173" s="18">
        <f t="shared" si="29"/>
        <v>0</v>
      </c>
      <c r="AC173" s="18">
        <f t="shared" si="30"/>
        <v>0</v>
      </c>
      <c r="AD173" s="11">
        <f t="shared" si="31"/>
        <v>6366.197723675814</v>
      </c>
      <c r="AE173" s="11">
        <f t="shared" si="32"/>
        <v>0</v>
      </c>
      <c r="AF173" s="11">
        <f t="shared" si="33"/>
        <v>6366.197723675814</v>
      </c>
      <c r="AG173" s="11">
        <f t="shared" si="34"/>
        <v>0</v>
      </c>
      <c r="AH173" s="11">
        <f t="shared" si="35"/>
        <v>5613.3037629115015</v>
      </c>
      <c r="AI173" s="11">
        <f t="shared" si="36"/>
        <v>52.318532557197315</v>
      </c>
    </row>
    <row r="174" spans="1:35" ht="12.75">
      <c r="A174" s="8">
        <f t="shared" si="37"/>
        <v>167</v>
      </c>
      <c r="B174" s="1">
        <v>1377</v>
      </c>
      <c r="C174" s="1" t="s">
        <v>65</v>
      </c>
      <c r="D174" s="1" t="s">
        <v>97</v>
      </c>
      <c r="E174" s="1" t="s">
        <v>39</v>
      </c>
      <c r="F174" s="1">
        <v>300</v>
      </c>
      <c r="G174" s="1" t="s">
        <v>393</v>
      </c>
      <c r="H174" s="33">
        <v>38373</v>
      </c>
      <c r="I174" s="35" t="s">
        <v>588</v>
      </c>
      <c r="J174" s="35">
        <v>35</v>
      </c>
      <c r="K174" s="35"/>
      <c r="L174" s="32">
        <f t="shared" si="27"/>
        <v>226.97256469814695</v>
      </c>
      <c r="M174" s="32">
        <f t="shared" si="28"/>
        <v>414.4012048346813</v>
      </c>
      <c r="N174" s="11"/>
      <c r="O174" s="11"/>
      <c r="P174" s="5">
        <v>2</v>
      </c>
      <c r="Q174" s="6">
        <v>59</v>
      </c>
      <c r="R174" s="7"/>
      <c r="T174" s="5">
        <v>50</v>
      </c>
      <c r="U174" s="6">
        <v>31</v>
      </c>
      <c r="V174" s="7"/>
      <c r="X174" s="8"/>
      <c r="Z174" s="11">
        <f t="shared" si="38"/>
        <v>267213.4389749402</v>
      </c>
      <c r="AA174" s="32">
        <f t="shared" si="26"/>
        <v>414.4012048346813</v>
      </c>
      <c r="AB174" s="18">
        <f t="shared" si="29"/>
        <v>0.05206898935116416</v>
      </c>
      <c r="AC174" s="18">
        <f t="shared" si="30"/>
        <v>0.8816821604658022</v>
      </c>
      <c r="AD174" s="11">
        <f t="shared" si="31"/>
        <v>4047.9706122966336</v>
      </c>
      <c r="AE174" s="11">
        <f t="shared" si="32"/>
        <v>210.67851070349911</v>
      </c>
      <c r="AF174" s="11">
        <f t="shared" si="33"/>
        <v>4042.4844641810237</v>
      </c>
      <c r="AG174" s="11">
        <f t="shared" si="34"/>
        <v>4913.492381078649</v>
      </c>
      <c r="AH174" s="11">
        <f t="shared" si="35"/>
        <v>226.96054366742862</v>
      </c>
      <c r="AI174" s="11">
        <f t="shared" si="36"/>
        <v>2.0427530822833226</v>
      </c>
    </row>
    <row r="175" spans="1:35" ht="12.75">
      <c r="A175" s="8">
        <f t="shared" si="37"/>
        <v>168</v>
      </c>
      <c r="B175" s="1">
        <v>1386</v>
      </c>
      <c r="C175" s="1" t="s">
        <v>167</v>
      </c>
      <c r="D175" s="1" t="s">
        <v>166</v>
      </c>
      <c r="E175" s="1" t="s">
        <v>40</v>
      </c>
      <c r="F175" s="1">
        <v>1200</v>
      </c>
      <c r="G175" s="1" t="s">
        <v>590</v>
      </c>
      <c r="H175" s="33">
        <v>38381</v>
      </c>
      <c r="I175" s="35" t="s">
        <v>591</v>
      </c>
      <c r="J175" s="35">
        <v>46</v>
      </c>
      <c r="K175" s="35"/>
      <c r="L175" s="32">
        <f t="shared" si="27"/>
        <v>1145.1463188901055</v>
      </c>
      <c r="M175" s="32">
        <f t="shared" si="28"/>
        <v>1883.7180083002484</v>
      </c>
      <c r="N175" s="11"/>
      <c r="O175" s="11"/>
      <c r="P175" s="5">
        <v>21</v>
      </c>
      <c r="Q175" s="6">
        <v>42</v>
      </c>
      <c r="R175" s="7"/>
      <c r="T175" s="5">
        <v>54</v>
      </c>
      <c r="U175" s="6">
        <v>54</v>
      </c>
      <c r="V175" s="7"/>
      <c r="X175" s="8"/>
      <c r="Z175" s="11">
        <f t="shared" si="38"/>
        <v>269097.15698324045</v>
      </c>
      <c r="AA175" s="32">
        <f t="shared" si="26"/>
        <v>1883.7180083002484</v>
      </c>
      <c r="AB175" s="18">
        <f t="shared" si="29"/>
        <v>0.37873644768276954</v>
      </c>
      <c r="AC175" s="18">
        <f t="shared" si="30"/>
        <v>0.9581857593448869</v>
      </c>
      <c r="AD175" s="11">
        <f t="shared" si="31"/>
        <v>3660.5971266595575</v>
      </c>
      <c r="AE175" s="11">
        <f t="shared" si="32"/>
        <v>1353.4939172682684</v>
      </c>
      <c r="AF175" s="11">
        <f t="shared" si="33"/>
        <v>3401.1800216433717</v>
      </c>
      <c r="AG175" s="11">
        <f t="shared" si="34"/>
        <v>5208.502868697195</v>
      </c>
      <c r="AH175" s="11">
        <f t="shared" si="35"/>
        <v>1143.603070610182</v>
      </c>
      <c r="AI175" s="11">
        <f t="shared" si="36"/>
        <v>10.30631687001095</v>
      </c>
    </row>
    <row r="176" spans="1:35" ht="12.75">
      <c r="A176" s="8">
        <f t="shared" si="37"/>
        <v>169</v>
      </c>
      <c r="B176" s="1">
        <v>1386</v>
      </c>
      <c r="C176" s="1" t="s">
        <v>327</v>
      </c>
      <c r="D176" s="1" t="s">
        <v>326</v>
      </c>
      <c r="E176" s="1" t="s">
        <v>328</v>
      </c>
      <c r="F176" s="1">
        <v>500</v>
      </c>
      <c r="G176" s="1" t="s">
        <v>589</v>
      </c>
      <c r="H176" s="33">
        <v>38373</v>
      </c>
      <c r="I176" s="35" t="s">
        <v>239</v>
      </c>
      <c r="J176" s="35">
        <v>23</v>
      </c>
      <c r="K176" s="35"/>
      <c r="L176" s="32">
        <f t="shared" si="27"/>
        <v>1280.9227177230293</v>
      </c>
      <c r="M176" s="32">
        <f t="shared" si="28"/>
        <v>2247.6389887092737</v>
      </c>
      <c r="N176" s="11"/>
      <c r="O176" s="11"/>
      <c r="P176" s="5">
        <v>23</v>
      </c>
      <c r="Q176" s="6">
        <v>49</v>
      </c>
      <c r="R176" s="7"/>
      <c r="T176" s="5">
        <v>55</v>
      </c>
      <c r="U176" s="6">
        <v>2</v>
      </c>
      <c r="V176" s="7"/>
      <c r="X176" s="8"/>
      <c r="Z176" s="11">
        <f t="shared" si="38"/>
        <v>271344.7959719497</v>
      </c>
      <c r="AA176" s="32">
        <f t="shared" si="26"/>
        <v>2247.6389887092737</v>
      </c>
      <c r="AB176" s="18">
        <f t="shared" si="29"/>
        <v>0.41567925018331614</v>
      </c>
      <c r="AC176" s="18">
        <f t="shared" si="30"/>
        <v>0.9605128650142126</v>
      </c>
      <c r="AD176" s="11">
        <f t="shared" si="31"/>
        <v>3648.466489212495</v>
      </c>
      <c r="AE176" s="11">
        <f t="shared" si="32"/>
        <v>1473.2924712435438</v>
      </c>
      <c r="AF176" s="11">
        <f t="shared" si="33"/>
        <v>3337.771264943666</v>
      </c>
      <c r="AG176" s="11">
        <f t="shared" si="34"/>
        <v>5217.007354224121</v>
      </c>
      <c r="AH176" s="11">
        <f t="shared" si="35"/>
        <v>1278.7630968405563</v>
      </c>
      <c r="AI176" s="11">
        <f t="shared" si="36"/>
        <v>11.528304459507263</v>
      </c>
    </row>
    <row r="177" spans="1:35" ht="12.75">
      <c r="A177" s="8">
        <f t="shared" si="37"/>
        <v>170</v>
      </c>
      <c r="B177" s="1">
        <v>1395</v>
      </c>
      <c r="C177" s="1" t="s">
        <v>118</v>
      </c>
      <c r="D177" s="1" t="s">
        <v>150</v>
      </c>
      <c r="E177" s="1" t="s">
        <v>45</v>
      </c>
      <c r="F177" s="1">
        <v>500</v>
      </c>
      <c r="G177" s="1" t="s">
        <v>592</v>
      </c>
      <c r="H177" s="33">
        <v>38381</v>
      </c>
      <c r="I177" s="35" t="s">
        <v>593</v>
      </c>
      <c r="J177" s="36">
        <v>45</v>
      </c>
      <c r="K177" s="36"/>
      <c r="L177" s="32">
        <f t="shared" si="27"/>
        <v>1671.6873477070135</v>
      </c>
      <c r="M177" s="32">
        <f t="shared" si="28"/>
        <v>2933.3148734510314</v>
      </c>
      <c r="N177" s="11"/>
      <c r="O177" s="11"/>
      <c r="P177" s="5">
        <v>19</v>
      </c>
      <c r="Q177" s="6">
        <v>40</v>
      </c>
      <c r="R177" s="7"/>
      <c r="T177" s="5">
        <v>40</v>
      </c>
      <c r="U177" s="6">
        <v>57</v>
      </c>
      <c r="V177" s="7"/>
      <c r="X177" s="8"/>
      <c r="Z177" s="11">
        <f t="shared" si="38"/>
        <v>274278.1108454007</v>
      </c>
      <c r="AA177" s="32">
        <f t="shared" si="26"/>
        <v>2933.3148734510314</v>
      </c>
      <c r="AB177" s="18">
        <f t="shared" si="29"/>
        <v>0.3432480862255515</v>
      </c>
      <c r="AC177" s="18">
        <f t="shared" si="30"/>
        <v>0.7147123286916779</v>
      </c>
      <c r="AD177" s="11">
        <f t="shared" si="31"/>
        <v>4808.27335410368</v>
      </c>
      <c r="AE177" s="11">
        <f t="shared" si="32"/>
        <v>1618.2122614634357</v>
      </c>
      <c r="AF177" s="11">
        <f t="shared" si="33"/>
        <v>4527.789938218517</v>
      </c>
      <c r="AG177" s="11">
        <f t="shared" si="34"/>
        <v>4172.407076155401</v>
      </c>
      <c r="AH177" s="11">
        <f t="shared" si="35"/>
        <v>1666.8886946657394</v>
      </c>
      <c r="AI177" s="11">
        <f t="shared" si="36"/>
        <v>15.04518612936312</v>
      </c>
    </row>
    <row r="178" spans="1:35" ht="12.75">
      <c r="A178" s="8">
        <f t="shared" si="37"/>
        <v>171</v>
      </c>
      <c r="B178" s="1">
        <v>1395</v>
      </c>
      <c r="C178" s="1"/>
      <c r="D178" s="1"/>
      <c r="E178" s="1"/>
      <c r="F178" s="1"/>
      <c r="G178" s="1" t="s">
        <v>594</v>
      </c>
      <c r="H178" s="33">
        <v>38382</v>
      </c>
      <c r="I178" s="35" t="s">
        <v>595</v>
      </c>
      <c r="J178" s="36">
        <v>22</v>
      </c>
      <c r="K178" s="36"/>
      <c r="L178" s="32" t="str">
        <f t="shared" si="27"/>
        <v>0</v>
      </c>
      <c r="M178" s="32" t="str">
        <f t="shared" si="28"/>
        <v>200</v>
      </c>
      <c r="N178" s="11"/>
      <c r="O178" s="11"/>
      <c r="P178" s="5"/>
      <c r="Q178" s="6"/>
      <c r="R178" s="7"/>
      <c r="T178" s="5"/>
      <c r="U178" s="6"/>
      <c r="V178" s="7"/>
      <c r="X178" s="8"/>
      <c r="Z178" s="11">
        <f t="shared" si="38"/>
        <v>274478.1108454007</v>
      </c>
      <c r="AA178" s="32" t="str">
        <f t="shared" si="26"/>
        <v>0</v>
      </c>
      <c r="AB178" s="18">
        <f t="shared" si="29"/>
        <v>0</v>
      </c>
      <c r="AC178" s="18">
        <f t="shared" si="30"/>
        <v>0</v>
      </c>
      <c r="AD178" s="11">
        <f t="shared" si="31"/>
        <v>6366.197723675814</v>
      </c>
      <c r="AE178" s="11">
        <f t="shared" si="32"/>
        <v>0</v>
      </c>
      <c r="AF178" s="11">
        <f t="shared" si="33"/>
        <v>6366.197723675814</v>
      </c>
      <c r="AG178" s="11">
        <f t="shared" si="34"/>
        <v>0</v>
      </c>
      <c r="AH178" s="11">
        <f t="shared" si="35"/>
        <v>5613.3037629115015</v>
      </c>
      <c r="AI178" s="11">
        <f t="shared" si="36"/>
        <v>52.318532557197315</v>
      </c>
    </row>
    <row r="179" spans="1:35" ht="12.75">
      <c r="A179" s="8">
        <f t="shared" si="37"/>
        <v>172</v>
      </c>
      <c r="B179" s="1">
        <v>1404</v>
      </c>
      <c r="C179" s="1" t="s">
        <v>61</v>
      </c>
      <c r="D179" s="1" t="s">
        <v>97</v>
      </c>
      <c r="E179" s="1" t="s">
        <v>309</v>
      </c>
      <c r="F179" s="1">
        <v>5</v>
      </c>
      <c r="G179" s="1" t="s">
        <v>393</v>
      </c>
      <c r="H179" s="33">
        <v>38373</v>
      </c>
      <c r="I179" s="35" t="s">
        <v>220</v>
      </c>
      <c r="J179" s="36">
        <v>33</v>
      </c>
      <c r="K179" s="36"/>
      <c r="L179" s="32">
        <f t="shared" si="27"/>
        <v>539.2870844544727</v>
      </c>
      <c r="M179" s="32">
        <f t="shared" si="28"/>
        <v>1457.9385175394984</v>
      </c>
      <c r="N179" s="11"/>
      <c r="O179" s="11"/>
      <c r="P179" s="5">
        <v>5</v>
      </c>
      <c r="Q179" s="6">
        <v>1</v>
      </c>
      <c r="R179" s="7"/>
      <c r="T179" s="5">
        <v>47</v>
      </c>
      <c r="U179" s="6">
        <v>18</v>
      </c>
      <c r="V179" s="7"/>
      <c r="X179" s="8"/>
      <c r="Z179" s="11">
        <f t="shared" si="38"/>
        <v>275936.0493629402</v>
      </c>
      <c r="AA179" s="32">
        <f t="shared" si="26"/>
        <v>1457.9385175394984</v>
      </c>
      <c r="AB179" s="18">
        <f t="shared" si="29"/>
        <v>0.0875573508083822</v>
      </c>
      <c r="AC179" s="18">
        <f t="shared" si="30"/>
        <v>0.8255407361933179</v>
      </c>
      <c r="AD179" s="11">
        <f t="shared" si="31"/>
        <v>4317.298546602853</v>
      </c>
      <c r="AE179" s="11">
        <f t="shared" si="32"/>
        <v>377.52841790275477</v>
      </c>
      <c r="AF179" s="11">
        <f t="shared" si="33"/>
        <v>4300.760285597763</v>
      </c>
      <c r="AG179" s="11">
        <f t="shared" si="34"/>
        <v>4678.611622739807</v>
      </c>
      <c r="AH179" s="11">
        <f t="shared" si="35"/>
        <v>539.1258530584338</v>
      </c>
      <c r="AI179" s="11">
        <f t="shared" si="36"/>
        <v>4.853583760090254</v>
      </c>
    </row>
    <row r="180" spans="1:35" ht="12.75">
      <c r="A180" s="8">
        <f t="shared" si="37"/>
        <v>173</v>
      </c>
      <c r="B180" s="1">
        <v>1404</v>
      </c>
      <c r="C180" s="1" t="s">
        <v>31</v>
      </c>
      <c r="D180" s="1" t="s">
        <v>97</v>
      </c>
      <c r="E180" s="1" t="s">
        <v>310</v>
      </c>
      <c r="F180" s="1">
        <v>20</v>
      </c>
      <c r="G180" s="1" t="s">
        <v>599</v>
      </c>
      <c r="H180" s="33">
        <v>38373</v>
      </c>
      <c r="I180" s="35" t="s">
        <v>211</v>
      </c>
      <c r="J180" s="36">
        <v>22</v>
      </c>
      <c r="K180" s="36"/>
      <c r="L180" s="32">
        <f t="shared" si="27"/>
        <v>1189.5560775725814</v>
      </c>
      <c r="M180" s="32">
        <f t="shared" si="28"/>
        <v>2765.746992631566</v>
      </c>
      <c r="N180" s="11"/>
      <c r="O180" s="11"/>
      <c r="P180" s="5">
        <v>8</v>
      </c>
      <c r="Q180" s="6">
        <v>46</v>
      </c>
      <c r="R180" s="7"/>
      <c r="T180" s="5">
        <v>41</v>
      </c>
      <c r="U180" s="6">
        <v>46</v>
      </c>
      <c r="V180" s="7"/>
      <c r="X180" s="8"/>
      <c r="Z180" s="11">
        <f t="shared" si="38"/>
        <v>278701.7963555718</v>
      </c>
      <c r="AA180" s="32">
        <f t="shared" si="26"/>
        <v>2765.746992631566</v>
      </c>
      <c r="AB180" s="18">
        <f t="shared" si="29"/>
        <v>0.15300719775816957</v>
      </c>
      <c r="AC180" s="18">
        <f t="shared" si="30"/>
        <v>0.7289658509162982</v>
      </c>
      <c r="AD180" s="11">
        <f t="shared" si="31"/>
        <v>4748.315447726648</v>
      </c>
      <c r="AE180" s="11">
        <f t="shared" si="32"/>
        <v>723.6949475823085</v>
      </c>
      <c r="AF180" s="11">
        <f t="shared" si="33"/>
        <v>4692.841912313194</v>
      </c>
      <c r="AG180" s="11">
        <f t="shared" si="34"/>
        <v>4240.515754694893</v>
      </c>
      <c r="AH180" s="11">
        <f t="shared" si="35"/>
        <v>1187.8262861883995</v>
      </c>
      <c r="AI180" s="11">
        <f t="shared" si="36"/>
        <v>10.706004698153233</v>
      </c>
    </row>
    <row r="181" spans="1:35" ht="12.75">
      <c r="A181" s="8">
        <f t="shared" si="37"/>
        <v>174</v>
      </c>
      <c r="B181" s="1">
        <v>1404</v>
      </c>
      <c r="C181" s="1" t="s">
        <v>596</v>
      </c>
      <c r="D181" s="1" t="s">
        <v>100</v>
      </c>
      <c r="E181" s="1" t="s">
        <v>597</v>
      </c>
      <c r="F181" s="1"/>
      <c r="G181" s="1" t="s">
        <v>598</v>
      </c>
      <c r="H181" s="33">
        <v>38381</v>
      </c>
      <c r="I181" s="35" t="s">
        <v>251</v>
      </c>
      <c r="J181" s="36">
        <v>33</v>
      </c>
      <c r="K181" s="36">
        <v>776</v>
      </c>
      <c r="L181" s="32" t="str">
        <f t="shared" si="27"/>
        <v>0</v>
      </c>
      <c r="M181" s="32" t="str">
        <f t="shared" si="28"/>
        <v>200</v>
      </c>
      <c r="N181" s="11"/>
      <c r="O181" s="11"/>
      <c r="P181" s="5"/>
      <c r="Q181" s="6"/>
      <c r="R181" s="7"/>
      <c r="T181" s="5"/>
      <c r="U181" s="6"/>
      <c r="V181" s="7"/>
      <c r="X181" s="8"/>
      <c r="Z181" s="11">
        <f t="shared" si="38"/>
        <v>278901.7963555718</v>
      </c>
      <c r="AA181" s="32" t="str">
        <f t="shared" si="26"/>
        <v>0</v>
      </c>
      <c r="AB181" s="18">
        <f t="shared" si="29"/>
        <v>0</v>
      </c>
      <c r="AC181" s="18">
        <f t="shared" si="30"/>
        <v>0</v>
      </c>
      <c r="AD181" s="11">
        <f t="shared" si="31"/>
        <v>6366.197723675814</v>
      </c>
      <c r="AE181" s="11">
        <f t="shared" si="32"/>
        <v>0</v>
      </c>
      <c r="AF181" s="11">
        <f t="shared" si="33"/>
        <v>6366.197723675814</v>
      </c>
      <c r="AG181" s="11">
        <f t="shared" si="34"/>
        <v>0</v>
      </c>
      <c r="AH181" s="11">
        <f t="shared" si="35"/>
        <v>5613.3037629115015</v>
      </c>
      <c r="AI181" s="11">
        <f t="shared" si="36"/>
        <v>52.318532557197315</v>
      </c>
    </row>
    <row r="182" spans="1:35" ht="12.75">
      <c r="A182" s="8">
        <f t="shared" si="37"/>
        <v>175</v>
      </c>
      <c r="B182" s="1">
        <v>1413</v>
      </c>
      <c r="C182" s="1" t="s">
        <v>14</v>
      </c>
      <c r="D182" s="1" t="s">
        <v>103</v>
      </c>
      <c r="E182" s="1"/>
      <c r="F182" s="1"/>
      <c r="G182" s="1" t="s">
        <v>377</v>
      </c>
      <c r="H182" s="33">
        <v>38373</v>
      </c>
      <c r="I182" s="35" t="s">
        <v>237</v>
      </c>
      <c r="J182" s="36">
        <v>22</v>
      </c>
      <c r="K182" s="36">
        <v>1117</v>
      </c>
      <c r="L182" s="32" t="str">
        <f t="shared" si="27"/>
        <v>0</v>
      </c>
      <c r="M182" s="32" t="str">
        <f t="shared" si="28"/>
        <v>200</v>
      </c>
      <c r="N182" s="11" t="s">
        <v>219</v>
      </c>
      <c r="O182" s="11"/>
      <c r="P182" s="5"/>
      <c r="Q182" s="6"/>
      <c r="R182" s="7"/>
      <c r="T182" s="5"/>
      <c r="U182" s="6"/>
      <c r="V182" s="7"/>
      <c r="X182" s="8"/>
      <c r="Z182" s="11">
        <f t="shared" si="38"/>
        <v>279101.7963555718</v>
      </c>
      <c r="AA182" s="32" t="str">
        <f t="shared" si="26"/>
        <v>0</v>
      </c>
      <c r="AB182" s="18">
        <f t="shared" si="29"/>
        <v>0</v>
      </c>
      <c r="AC182" s="18">
        <f t="shared" si="30"/>
        <v>0</v>
      </c>
      <c r="AD182" s="11">
        <f t="shared" si="31"/>
        <v>6366.197723675814</v>
      </c>
      <c r="AE182" s="11">
        <f t="shared" si="32"/>
        <v>0</v>
      </c>
      <c r="AF182" s="11">
        <f t="shared" si="33"/>
        <v>6366.197723675814</v>
      </c>
      <c r="AG182" s="11">
        <f t="shared" si="34"/>
        <v>0</v>
      </c>
      <c r="AH182" s="11">
        <f t="shared" si="35"/>
        <v>5613.3037629115015</v>
      </c>
      <c r="AI182" s="11">
        <f t="shared" si="36"/>
        <v>52.318532557197315</v>
      </c>
    </row>
    <row r="183" spans="1:35" ht="12.75">
      <c r="A183" s="8">
        <f t="shared" si="37"/>
        <v>176</v>
      </c>
      <c r="B183" s="1">
        <v>1413</v>
      </c>
      <c r="C183" s="1" t="s">
        <v>600</v>
      </c>
      <c r="D183" s="1" t="s">
        <v>99</v>
      </c>
      <c r="E183" s="1" t="s">
        <v>677</v>
      </c>
      <c r="F183" s="1">
        <v>0.5</v>
      </c>
      <c r="G183" s="1" t="s">
        <v>576</v>
      </c>
      <c r="H183" s="33">
        <v>38378</v>
      </c>
      <c r="I183" s="35" t="s">
        <v>601</v>
      </c>
      <c r="J183" s="36">
        <v>22</v>
      </c>
      <c r="K183" s="36"/>
      <c r="L183" s="32">
        <f t="shared" si="27"/>
        <v>459.42815629442094</v>
      </c>
      <c r="M183" s="32">
        <f t="shared" si="28"/>
        <v>1702.2351324999115</v>
      </c>
      <c r="N183" s="11"/>
      <c r="O183" s="11"/>
      <c r="P183" s="5">
        <v>-1</v>
      </c>
      <c r="Q183" s="6">
        <v>-46</v>
      </c>
      <c r="R183" s="7"/>
      <c r="T183" s="5">
        <v>51</v>
      </c>
      <c r="U183" s="6">
        <v>53</v>
      </c>
      <c r="V183" s="7"/>
      <c r="X183" s="8"/>
      <c r="Z183" s="11">
        <f t="shared" si="38"/>
        <v>280804.03148807166</v>
      </c>
      <c r="AA183" s="32">
        <f t="shared" si="26"/>
        <v>1702.2351324999115</v>
      </c>
      <c r="AB183" s="18">
        <f t="shared" si="29"/>
        <v>-0.030834150118566484</v>
      </c>
      <c r="AC183" s="18">
        <f t="shared" si="30"/>
        <v>0.9055349935763912</v>
      </c>
      <c r="AD183" s="11">
        <f t="shared" si="31"/>
        <v>3929.629504611485</v>
      </c>
      <c r="AE183" s="11">
        <f t="shared" si="32"/>
        <v>-121.14758718598677</v>
      </c>
      <c r="AF183" s="11">
        <f t="shared" si="33"/>
        <v>3927.7616151737266</v>
      </c>
      <c r="AG183" s="11">
        <f t="shared" si="34"/>
        <v>5008.641074525305</v>
      </c>
      <c r="AH183" s="11">
        <f t="shared" si="35"/>
        <v>459.3284659578179</v>
      </c>
      <c r="AI183" s="11">
        <f t="shared" si="36"/>
        <v>4.134853406649788</v>
      </c>
    </row>
    <row r="184" spans="1:35" ht="12.75">
      <c r="A184" s="8">
        <f t="shared" si="37"/>
        <v>177</v>
      </c>
      <c r="B184" s="1">
        <v>1413</v>
      </c>
      <c r="C184" s="1" t="s">
        <v>674</v>
      </c>
      <c r="D184" s="1" t="s">
        <v>99</v>
      </c>
      <c r="E184" s="1" t="s">
        <v>676</v>
      </c>
      <c r="F184" s="1">
        <v>0.5</v>
      </c>
      <c r="G184" s="1" t="s">
        <v>590</v>
      </c>
      <c r="H184" s="33">
        <v>38378</v>
      </c>
      <c r="I184" s="35" t="s">
        <v>602</v>
      </c>
      <c r="J184" s="36">
        <v>21</v>
      </c>
      <c r="K184" s="36"/>
      <c r="L184" s="32">
        <f t="shared" si="27"/>
        <v>335.3737615663179</v>
      </c>
      <c r="M184" s="32">
        <f t="shared" si="28"/>
        <v>1242.599069376557</v>
      </c>
      <c r="N184" s="11"/>
      <c r="O184" s="11"/>
      <c r="P184" s="5">
        <v>0</v>
      </c>
      <c r="Q184" s="6">
        <v>12</v>
      </c>
      <c r="R184" s="7"/>
      <c r="T184" s="5">
        <v>51</v>
      </c>
      <c r="U184" s="6">
        <v>26</v>
      </c>
      <c r="V184" s="7"/>
      <c r="X184" s="8"/>
      <c r="Z184" s="11">
        <f t="shared" si="38"/>
        <v>282046.6305574482</v>
      </c>
      <c r="AA184" s="32">
        <f t="shared" si="26"/>
        <v>1242.599069376557</v>
      </c>
      <c r="AB184" s="18">
        <f t="shared" si="29"/>
        <v>0.003490658503988659</v>
      </c>
      <c r="AC184" s="18">
        <f t="shared" si="30"/>
        <v>0.8976810119424168</v>
      </c>
      <c r="AD184" s="11">
        <f t="shared" si="31"/>
        <v>3968.8456761689094</v>
      </c>
      <c r="AE184" s="11">
        <f t="shared" si="32"/>
        <v>13.853856776323594</v>
      </c>
      <c r="AF184" s="11">
        <f t="shared" si="33"/>
        <v>3968.821496602873</v>
      </c>
      <c r="AG184" s="11">
        <f t="shared" si="34"/>
        <v>4977.62367557959</v>
      </c>
      <c r="AH184" s="11">
        <f t="shared" si="35"/>
        <v>335.3349822014014</v>
      </c>
      <c r="AI184" s="11">
        <f t="shared" si="36"/>
        <v>3.018363854096861</v>
      </c>
    </row>
    <row r="185" spans="1:35" ht="12.75">
      <c r="A185" s="8">
        <f t="shared" si="37"/>
        <v>178</v>
      </c>
      <c r="B185" s="1">
        <v>1422</v>
      </c>
      <c r="C185" s="1" t="s">
        <v>41</v>
      </c>
      <c r="D185" s="1" t="s">
        <v>96</v>
      </c>
      <c r="E185" s="1" t="s">
        <v>42</v>
      </c>
      <c r="F185" s="1">
        <v>600</v>
      </c>
      <c r="G185" s="1" t="s">
        <v>357</v>
      </c>
      <c r="H185" s="33">
        <v>38373</v>
      </c>
      <c r="I185" s="35" t="s">
        <v>424</v>
      </c>
      <c r="J185" s="35">
        <v>34</v>
      </c>
      <c r="K185" s="35"/>
      <c r="L185" s="32">
        <f t="shared" si="27"/>
        <v>341.03037438929294</v>
      </c>
      <c r="M185" s="32">
        <f t="shared" si="28"/>
        <v>590.2067280891099</v>
      </c>
      <c r="N185" s="11"/>
      <c r="O185" s="11"/>
      <c r="P185" s="5">
        <v>6</v>
      </c>
      <c r="Q185" s="6">
        <v>55</v>
      </c>
      <c r="R185" s="7"/>
      <c r="T185" s="5">
        <v>49</v>
      </c>
      <c r="U185" s="6">
        <v>21</v>
      </c>
      <c r="V185" s="7"/>
      <c r="X185" s="8"/>
      <c r="Z185" s="11">
        <f t="shared" si="38"/>
        <v>282636.83728553733</v>
      </c>
      <c r="AA185" s="32">
        <f t="shared" si="26"/>
        <v>590.2067280891099</v>
      </c>
      <c r="AB185" s="18">
        <f t="shared" si="29"/>
        <v>0.12071860659627447</v>
      </c>
      <c r="AC185" s="18">
        <f t="shared" si="30"/>
        <v>0.8613199858592017</v>
      </c>
      <c r="AD185" s="11">
        <f t="shared" si="31"/>
        <v>4147.173936457902</v>
      </c>
      <c r="AE185" s="11">
        <f t="shared" si="32"/>
        <v>499.4259724430287</v>
      </c>
      <c r="AF185" s="11">
        <f t="shared" si="33"/>
        <v>4116.99227073419</v>
      </c>
      <c r="AG185" s="11">
        <f t="shared" si="34"/>
        <v>4830.054016022946</v>
      </c>
      <c r="AH185" s="11">
        <f t="shared" si="35"/>
        <v>340.9895995630077</v>
      </c>
      <c r="AI185" s="11">
        <f t="shared" si="36"/>
        <v>3.0692733695036365</v>
      </c>
    </row>
    <row r="186" spans="1:35" ht="12.75">
      <c r="A186" s="8">
        <f t="shared" si="37"/>
        <v>179</v>
      </c>
      <c r="B186" s="1">
        <v>1431</v>
      </c>
      <c r="C186" s="1" t="s">
        <v>247</v>
      </c>
      <c r="D186" s="1" t="s">
        <v>99</v>
      </c>
      <c r="E186" s="1" t="s">
        <v>311</v>
      </c>
      <c r="F186" s="1">
        <v>0.35</v>
      </c>
      <c r="G186" s="1" t="s">
        <v>391</v>
      </c>
      <c r="H186" s="33">
        <v>38376</v>
      </c>
      <c r="I186" s="35" t="s">
        <v>603</v>
      </c>
      <c r="J186" s="35">
        <v>21</v>
      </c>
      <c r="K186" s="35"/>
      <c r="L186" s="32">
        <f t="shared" si="27"/>
        <v>303.269784476193</v>
      </c>
      <c r="M186" s="32">
        <f t="shared" si="28"/>
        <v>1192.066325229302</v>
      </c>
      <c r="N186" s="11" t="s">
        <v>250</v>
      </c>
      <c r="O186" s="11"/>
      <c r="P186" s="5">
        <v>0</v>
      </c>
      <c r="Q186" s="6">
        <v>37</v>
      </c>
      <c r="R186" s="7"/>
      <c r="T186" s="5">
        <v>51</v>
      </c>
      <c r="U186" s="6">
        <v>35</v>
      </c>
      <c r="V186" s="7"/>
      <c r="X186" s="8"/>
      <c r="Z186" s="11">
        <f t="shared" si="38"/>
        <v>283828.90361076663</v>
      </c>
      <c r="AA186" s="32">
        <f t="shared" si="26"/>
        <v>1192.066325229302</v>
      </c>
      <c r="AB186" s="18">
        <f t="shared" si="29"/>
        <v>0.0107628637206317</v>
      </c>
      <c r="AC186" s="18">
        <f t="shared" si="30"/>
        <v>0.9002990058204083</v>
      </c>
      <c r="AD186" s="11">
        <f t="shared" si="31"/>
        <v>3955.800701733308</v>
      </c>
      <c r="AE186" s="11">
        <f t="shared" si="32"/>
        <v>42.574921873226074</v>
      </c>
      <c r="AF186" s="11">
        <f t="shared" si="33"/>
        <v>3955.5715854805635</v>
      </c>
      <c r="AG186" s="11">
        <f t="shared" si="34"/>
        <v>4987.997019355704</v>
      </c>
      <c r="AH186" s="11">
        <f t="shared" si="35"/>
        <v>303.2411094633731</v>
      </c>
      <c r="AI186" s="11">
        <f t="shared" si="36"/>
        <v>2.7294280602857373</v>
      </c>
    </row>
    <row r="187" spans="1:35" ht="12.75">
      <c r="A187" s="8">
        <f t="shared" si="37"/>
        <v>180</v>
      </c>
      <c r="B187" s="1">
        <v>1431</v>
      </c>
      <c r="C187" s="1" t="s">
        <v>604</v>
      </c>
      <c r="D187" s="1" t="s">
        <v>605</v>
      </c>
      <c r="E187" s="1" t="s">
        <v>673</v>
      </c>
      <c r="F187" s="1">
        <v>500</v>
      </c>
      <c r="G187" s="1" t="s">
        <v>348</v>
      </c>
      <c r="H187" s="33">
        <v>38373</v>
      </c>
      <c r="I187" s="35" t="s">
        <v>238</v>
      </c>
      <c r="J187" s="35">
        <v>22</v>
      </c>
      <c r="K187" s="35">
        <v>1298</v>
      </c>
      <c r="L187" s="32" t="str">
        <f t="shared" si="27"/>
        <v>0</v>
      </c>
      <c r="M187" s="32">
        <f t="shared" si="28"/>
        <v>2277.604547861151</v>
      </c>
      <c r="N187" s="11"/>
      <c r="O187" s="11"/>
      <c r="P187" s="5"/>
      <c r="Q187" s="6"/>
      <c r="R187" s="7"/>
      <c r="T187" s="5"/>
      <c r="U187" s="6"/>
      <c r="V187" s="7"/>
      <c r="X187" s="8"/>
      <c r="Z187" s="11">
        <f t="shared" si="38"/>
        <v>286106.5081586278</v>
      </c>
      <c r="AA187" s="32">
        <f t="shared" si="26"/>
        <v>2277.604547861151</v>
      </c>
      <c r="AB187" s="18">
        <f t="shared" si="29"/>
        <v>0</v>
      </c>
      <c r="AC187" s="18">
        <f t="shared" si="30"/>
        <v>0</v>
      </c>
      <c r="AD187" s="11">
        <f t="shared" si="31"/>
        <v>6366.197723675814</v>
      </c>
      <c r="AE187" s="11">
        <f t="shared" si="32"/>
        <v>0</v>
      </c>
      <c r="AF187" s="11">
        <f t="shared" si="33"/>
        <v>6366.197723675814</v>
      </c>
      <c r="AG187" s="11">
        <f t="shared" si="34"/>
        <v>0</v>
      </c>
      <c r="AH187" s="11">
        <f t="shared" si="35"/>
        <v>5613.3037629115015</v>
      </c>
      <c r="AI187" s="11">
        <f t="shared" si="36"/>
        <v>52.318532557197315</v>
      </c>
    </row>
    <row r="188" spans="1:35" ht="12.75">
      <c r="A188" s="8">
        <f t="shared" si="37"/>
        <v>181</v>
      </c>
      <c r="B188" s="1">
        <v>1431</v>
      </c>
      <c r="C188" s="1" t="s">
        <v>82</v>
      </c>
      <c r="D188" s="1" t="s">
        <v>100</v>
      </c>
      <c r="E188" s="1" t="s">
        <v>606</v>
      </c>
      <c r="F188" s="1">
        <v>5</v>
      </c>
      <c r="G188" s="1" t="s">
        <v>365</v>
      </c>
      <c r="H188" s="33">
        <v>38381</v>
      </c>
      <c r="I188" s="35" t="s">
        <v>607</v>
      </c>
      <c r="J188" s="35">
        <v>33</v>
      </c>
      <c r="K188" s="35"/>
      <c r="L188" s="32">
        <f t="shared" si="27"/>
        <v>4292.064024732266</v>
      </c>
      <c r="M188" s="32">
        <f t="shared" si="28"/>
        <v>11603.403162775066</v>
      </c>
      <c r="N188" s="11"/>
      <c r="O188" s="11"/>
      <c r="P188" s="5">
        <v>15</v>
      </c>
      <c r="Q188" s="6">
        <v>33</v>
      </c>
      <c r="R188" s="7"/>
      <c r="T188" s="5">
        <v>14</v>
      </c>
      <c r="U188" s="6">
        <v>28</v>
      </c>
      <c r="V188" s="7"/>
      <c r="X188" s="8"/>
      <c r="Z188" s="11">
        <f t="shared" si="38"/>
        <v>297709.9113214029</v>
      </c>
      <c r="AA188" s="32">
        <f t="shared" si="26"/>
        <v>11603.403162775066</v>
      </c>
      <c r="AB188" s="18">
        <f t="shared" si="29"/>
        <v>0.27139869868511823</v>
      </c>
      <c r="AC188" s="18">
        <f t="shared" si="30"/>
        <v>0.2524909651218463</v>
      </c>
      <c r="AD188" s="11">
        <f t="shared" si="31"/>
        <v>6164.345594606129</v>
      </c>
      <c r="AE188" s="11">
        <f t="shared" si="32"/>
        <v>1652.5328381376628</v>
      </c>
      <c r="AF188" s="11">
        <f t="shared" si="33"/>
        <v>5938.711293590275</v>
      </c>
      <c r="AG188" s="11">
        <f t="shared" si="34"/>
        <v>1590.38261031587</v>
      </c>
      <c r="AH188" s="11">
        <f t="shared" si="35"/>
        <v>4211.236514415007</v>
      </c>
      <c r="AI188" s="11">
        <f t="shared" si="36"/>
        <v>38.6285762225904</v>
      </c>
    </row>
    <row r="189" spans="1:35" ht="12.75">
      <c r="A189" s="8">
        <f t="shared" si="37"/>
        <v>182</v>
      </c>
      <c r="B189" s="1">
        <v>1440</v>
      </c>
      <c r="C189" s="1" t="s">
        <v>119</v>
      </c>
      <c r="D189" s="1" t="s">
        <v>120</v>
      </c>
      <c r="E189" s="1" t="s">
        <v>44</v>
      </c>
      <c r="F189" s="1">
        <v>1200</v>
      </c>
      <c r="G189" s="1" t="s">
        <v>389</v>
      </c>
      <c r="H189" s="33">
        <v>38373</v>
      </c>
      <c r="I189" s="35" t="s">
        <v>396</v>
      </c>
      <c r="J189" s="35">
        <v>45</v>
      </c>
      <c r="K189" s="35"/>
      <c r="L189" s="32">
        <f t="shared" si="27"/>
        <v>248.31608293739936</v>
      </c>
      <c r="M189" s="32">
        <f t="shared" si="28"/>
        <v>408.4696160339715</v>
      </c>
      <c r="N189" s="11"/>
      <c r="O189" s="11"/>
      <c r="P189" s="5">
        <v>6</v>
      </c>
      <c r="Q189" s="6">
        <v>4</v>
      </c>
      <c r="R189" s="7"/>
      <c r="T189" s="5">
        <v>50</v>
      </c>
      <c r="U189" s="6">
        <v>2</v>
      </c>
      <c r="V189" s="7"/>
      <c r="X189" s="8"/>
      <c r="Z189" s="11">
        <f t="shared" si="38"/>
        <v>298118.3809374368</v>
      </c>
      <c r="AA189" s="32">
        <f t="shared" si="26"/>
        <v>408.4696160339715</v>
      </c>
      <c r="AB189" s="18">
        <f t="shared" si="29"/>
        <v>0.10588330795432264</v>
      </c>
      <c r="AC189" s="18">
        <f t="shared" si="30"/>
        <v>0.8732464024144961</v>
      </c>
      <c r="AD189" s="11">
        <f t="shared" si="31"/>
        <v>4089.275123596291</v>
      </c>
      <c r="AE189" s="11">
        <f t="shared" si="32"/>
        <v>432.1773764904158</v>
      </c>
      <c r="AF189" s="11">
        <f t="shared" si="33"/>
        <v>4066.3735381434553</v>
      </c>
      <c r="AG189" s="11">
        <f t="shared" si="34"/>
        <v>4879.170259426459</v>
      </c>
      <c r="AH189" s="11">
        <f t="shared" si="35"/>
        <v>248.30034184748703</v>
      </c>
      <c r="AI189" s="11">
        <f t="shared" si="36"/>
        <v>2.234844746436594</v>
      </c>
    </row>
    <row r="190" spans="1:35" ht="12.75">
      <c r="A190" s="8">
        <f t="shared" si="37"/>
        <v>183</v>
      </c>
      <c r="B190" s="1">
        <v>1449</v>
      </c>
      <c r="C190" s="1"/>
      <c r="D190" s="1"/>
      <c r="E190" s="1"/>
      <c r="F190" s="1"/>
      <c r="G190" s="1" t="s">
        <v>348</v>
      </c>
      <c r="H190" s="33">
        <v>38373</v>
      </c>
      <c r="I190" s="35" t="s">
        <v>608</v>
      </c>
      <c r="J190" s="35">
        <v>23</v>
      </c>
      <c r="K190" s="35"/>
      <c r="L190" s="32" t="str">
        <f t="shared" si="27"/>
        <v>0</v>
      </c>
      <c r="M190" s="32" t="str">
        <f t="shared" si="28"/>
        <v>200</v>
      </c>
      <c r="N190" s="11"/>
      <c r="O190" s="11"/>
      <c r="P190" s="5"/>
      <c r="Q190" s="6"/>
      <c r="R190" s="7"/>
      <c r="T190" s="5"/>
      <c r="U190" s="6"/>
      <c r="V190" s="7"/>
      <c r="X190" s="8"/>
      <c r="Z190" s="11">
        <f t="shared" si="38"/>
        <v>298318.3809374368</v>
      </c>
      <c r="AA190" s="32" t="str">
        <f t="shared" si="26"/>
        <v>0</v>
      </c>
      <c r="AB190" s="18">
        <f t="shared" si="29"/>
        <v>0</v>
      </c>
      <c r="AC190" s="18">
        <f t="shared" si="30"/>
        <v>0</v>
      </c>
      <c r="AD190" s="11">
        <f t="shared" si="31"/>
        <v>6366.197723675814</v>
      </c>
      <c r="AE190" s="11">
        <f t="shared" si="32"/>
        <v>0</v>
      </c>
      <c r="AF190" s="11">
        <f t="shared" si="33"/>
        <v>6366.197723675814</v>
      </c>
      <c r="AG190" s="11">
        <f t="shared" si="34"/>
        <v>0</v>
      </c>
      <c r="AH190" s="11">
        <f t="shared" si="35"/>
        <v>5613.3037629115015</v>
      </c>
      <c r="AI190" s="11">
        <f t="shared" si="36"/>
        <v>52.318532557197315</v>
      </c>
    </row>
    <row r="191" spans="1:35" ht="12.75">
      <c r="A191" s="8">
        <f t="shared" si="37"/>
        <v>184</v>
      </c>
      <c r="B191" s="1">
        <v>1449</v>
      </c>
      <c r="C191" s="1" t="s">
        <v>82</v>
      </c>
      <c r="D191" s="1" t="s">
        <v>100</v>
      </c>
      <c r="E191" s="1" t="s">
        <v>672</v>
      </c>
      <c r="F191" s="1">
        <v>50</v>
      </c>
      <c r="G191" s="1" t="s">
        <v>351</v>
      </c>
      <c r="H191" s="33">
        <v>38373</v>
      </c>
      <c r="I191" s="35" t="s">
        <v>241</v>
      </c>
      <c r="J191" s="35">
        <v>23</v>
      </c>
      <c r="K191" s="35"/>
      <c r="L191" s="32">
        <f t="shared" si="27"/>
        <v>1640.5244833853783</v>
      </c>
      <c r="M191" s="32">
        <f t="shared" si="28"/>
        <v>3491.2427231320244</v>
      </c>
      <c r="N191" s="11"/>
      <c r="O191" s="11"/>
      <c r="P191" s="5">
        <v>18</v>
      </c>
      <c r="Q191" s="6">
        <v>3</v>
      </c>
      <c r="R191" s="7"/>
      <c r="T191" s="5">
        <v>40</v>
      </c>
      <c r="U191" s="6">
        <v>26</v>
      </c>
      <c r="V191" s="7"/>
      <c r="X191" s="8"/>
      <c r="Z191" s="11">
        <f t="shared" si="38"/>
        <v>301809.62366056885</v>
      </c>
      <c r="AA191" s="32">
        <f t="shared" si="26"/>
        <v>3491.2427231320244</v>
      </c>
      <c r="AB191" s="18">
        <f t="shared" si="29"/>
        <v>0.3150319299849765</v>
      </c>
      <c r="AC191" s="18">
        <f t="shared" si="30"/>
        <v>0.7056947942230405</v>
      </c>
      <c r="AD191" s="11">
        <f t="shared" si="31"/>
        <v>4845.702175535972</v>
      </c>
      <c r="AE191" s="11">
        <f t="shared" si="32"/>
        <v>1501.4254581352277</v>
      </c>
      <c r="AF191" s="11">
        <f t="shared" si="33"/>
        <v>4607.228143651829</v>
      </c>
      <c r="AG191" s="11">
        <f t="shared" si="34"/>
        <v>4128.879252647268</v>
      </c>
      <c r="AH191" s="11">
        <f t="shared" si="35"/>
        <v>1635.989077506068</v>
      </c>
      <c r="AI191" s="11">
        <f t="shared" si="36"/>
        <v>14.764720350468403</v>
      </c>
    </row>
    <row r="192" spans="1:35" ht="12.75">
      <c r="A192" s="8">
        <f t="shared" si="37"/>
        <v>185</v>
      </c>
      <c r="B192" s="1">
        <v>1458</v>
      </c>
      <c r="C192" s="1" t="s">
        <v>121</v>
      </c>
      <c r="D192" s="1" t="s">
        <v>99</v>
      </c>
      <c r="E192" s="1" t="s">
        <v>56</v>
      </c>
      <c r="F192" s="1">
        <v>125</v>
      </c>
      <c r="G192" s="1" t="s">
        <v>609</v>
      </c>
      <c r="H192" s="33">
        <v>38373</v>
      </c>
      <c r="I192" s="35" t="s">
        <v>610</v>
      </c>
      <c r="J192" s="36">
        <v>33</v>
      </c>
      <c r="K192" s="36"/>
      <c r="L192" s="32">
        <f t="shared" si="27"/>
        <v>353.9462732161907</v>
      </c>
      <c r="M192" s="32">
        <f t="shared" si="28"/>
        <v>694.4330433789655</v>
      </c>
      <c r="N192" s="11"/>
      <c r="O192" s="11"/>
      <c r="P192" s="5">
        <v>0</v>
      </c>
      <c r="Q192" s="6">
        <v>-11</v>
      </c>
      <c r="R192" s="7"/>
      <c r="T192" s="5">
        <v>51</v>
      </c>
      <c r="U192" s="6">
        <v>44</v>
      </c>
      <c r="V192" s="7"/>
      <c r="X192" s="8"/>
      <c r="Z192" s="11">
        <f t="shared" si="38"/>
        <v>302504.05670394783</v>
      </c>
      <c r="AA192" s="32">
        <f t="shared" si="26"/>
        <v>694.4330433789655</v>
      </c>
      <c r="AB192" s="18">
        <f t="shared" si="29"/>
        <v>-0.003199770295322937</v>
      </c>
      <c r="AC192" s="18">
        <f t="shared" si="30"/>
        <v>0.9029169996983999</v>
      </c>
      <c r="AD192" s="11">
        <f t="shared" si="31"/>
        <v>3942.728614682626</v>
      </c>
      <c r="AE192" s="11">
        <f t="shared" si="32"/>
        <v>-12.615804375873696</v>
      </c>
      <c r="AF192" s="11">
        <f t="shared" si="33"/>
        <v>3942.708430827358</v>
      </c>
      <c r="AG192" s="11">
        <f t="shared" si="34"/>
        <v>4998.33617595875</v>
      </c>
      <c r="AH192" s="11">
        <f t="shared" si="35"/>
        <v>353.9006880268105</v>
      </c>
      <c r="AI192" s="11">
        <f t="shared" si="36"/>
        <v>3.1855164589457163</v>
      </c>
    </row>
    <row r="193" spans="1:35" ht="12.75">
      <c r="A193" s="8">
        <f t="shared" si="37"/>
        <v>186</v>
      </c>
      <c r="B193" s="1">
        <v>1458</v>
      </c>
      <c r="C193" s="1" t="s">
        <v>173</v>
      </c>
      <c r="D193" s="1" t="s">
        <v>172</v>
      </c>
      <c r="E193" s="1" t="s">
        <v>45</v>
      </c>
      <c r="F193" s="1">
        <v>500</v>
      </c>
      <c r="G193" s="1" t="s">
        <v>353</v>
      </c>
      <c r="H193" s="33">
        <v>38376</v>
      </c>
      <c r="I193" s="35" t="s">
        <v>611</v>
      </c>
      <c r="J193" s="35">
        <v>32</v>
      </c>
      <c r="K193" s="35"/>
      <c r="L193" s="32">
        <f t="shared" si="27"/>
        <v>1671.6873477070135</v>
      </c>
      <c r="M193" s="32">
        <f t="shared" si="28"/>
        <v>2933.3148734510314</v>
      </c>
      <c r="N193" s="11"/>
      <c r="O193" s="11"/>
      <c r="P193" s="5">
        <v>19</v>
      </c>
      <c r="Q193" s="6">
        <v>40</v>
      </c>
      <c r="R193" s="7"/>
      <c r="T193" s="5">
        <v>40</v>
      </c>
      <c r="U193" s="6">
        <v>57</v>
      </c>
      <c r="V193" s="7"/>
      <c r="X193" s="8"/>
      <c r="Z193" s="11">
        <f t="shared" si="38"/>
        <v>305437.37157739885</v>
      </c>
      <c r="AA193" s="32">
        <f t="shared" si="26"/>
        <v>2933.3148734510314</v>
      </c>
      <c r="AB193" s="18">
        <f t="shared" si="29"/>
        <v>0.3432480862255515</v>
      </c>
      <c r="AC193" s="18">
        <f t="shared" si="30"/>
        <v>0.7147123286916779</v>
      </c>
      <c r="AD193" s="11">
        <f t="shared" si="31"/>
        <v>4808.27335410368</v>
      </c>
      <c r="AE193" s="11">
        <f t="shared" si="32"/>
        <v>1618.2122614634357</v>
      </c>
      <c r="AF193" s="11">
        <f t="shared" si="33"/>
        <v>4527.789938218517</v>
      </c>
      <c r="AG193" s="11">
        <f t="shared" si="34"/>
        <v>4172.407076155401</v>
      </c>
      <c r="AH193" s="11">
        <f t="shared" si="35"/>
        <v>1666.8886946657394</v>
      </c>
      <c r="AI193" s="11">
        <f t="shared" si="36"/>
        <v>15.04518612936312</v>
      </c>
    </row>
    <row r="194" spans="1:35" ht="12.75">
      <c r="A194" s="8">
        <f t="shared" si="37"/>
        <v>187</v>
      </c>
      <c r="B194" s="1">
        <v>1467</v>
      </c>
      <c r="C194" s="1" t="s">
        <v>66</v>
      </c>
      <c r="D194" s="1" t="s">
        <v>97</v>
      </c>
      <c r="E194" s="1" t="s">
        <v>46</v>
      </c>
      <c r="F194" s="1">
        <v>1000</v>
      </c>
      <c r="G194" s="1" t="s">
        <v>615</v>
      </c>
      <c r="H194" s="33">
        <v>38373</v>
      </c>
      <c r="I194" s="35" t="s">
        <v>616</v>
      </c>
      <c r="J194" s="35">
        <v>46</v>
      </c>
      <c r="K194" s="35"/>
      <c r="L194" s="32">
        <f t="shared" si="27"/>
        <v>934.3079414862918</v>
      </c>
      <c r="M194" s="32">
        <f t="shared" si="28"/>
        <v>1557.1799024771528</v>
      </c>
      <c r="N194" s="11"/>
      <c r="O194" s="11"/>
      <c r="P194" s="5">
        <v>6</v>
      </c>
      <c r="Q194" s="6">
        <v>9</v>
      </c>
      <c r="R194" s="7"/>
      <c r="T194" s="5">
        <v>43</v>
      </c>
      <c r="U194" s="6">
        <v>47</v>
      </c>
      <c r="V194" s="7"/>
      <c r="X194" s="8"/>
      <c r="Z194" s="11">
        <f t="shared" si="38"/>
        <v>306994.551479876</v>
      </c>
      <c r="AA194" s="32">
        <f t="shared" si="26"/>
        <v>1557.1799024771528</v>
      </c>
      <c r="AB194" s="18">
        <f t="shared" si="29"/>
        <v>0.10733774899765128</v>
      </c>
      <c r="AC194" s="18">
        <f t="shared" si="30"/>
        <v>0.7641633241648507</v>
      </c>
      <c r="AD194" s="11">
        <f t="shared" si="31"/>
        <v>4596.149873360159</v>
      </c>
      <c r="AE194" s="11">
        <f t="shared" si="32"/>
        <v>492.39359902256217</v>
      </c>
      <c r="AF194" s="11">
        <f t="shared" si="33"/>
        <v>4569.69826159564</v>
      </c>
      <c r="AG194" s="11">
        <f t="shared" si="34"/>
        <v>4404.983518532902</v>
      </c>
      <c r="AH194" s="11">
        <f t="shared" si="35"/>
        <v>933.4696757678612</v>
      </c>
      <c r="AI194" s="11">
        <f t="shared" si="36"/>
        <v>8.408771473376627</v>
      </c>
    </row>
    <row r="195" spans="1:35" ht="12.75">
      <c r="A195" s="8">
        <f t="shared" si="37"/>
        <v>188</v>
      </c>
      <c r="B195" s="1">
        <v>1467</v>
      </c>
      <c r="C195" s="1" t="s">
        <v>604</v>
      </c>
      <c r="D195" s="1" t="s">
        <v>617</v>
      </c>
      <c r="E195" s="1" t="s">
        <v>618</v>
      </c>
      <c r="F195" s="1">
        <v>100</v>
      </c>
      <c r="G195" s="1" t="s">
        <v>353</v>
      </c>
      <c r="H195" s="33">
        <v>38381</v>
      </c>
      <c r="I195" s="35" t="s">
        <v>619</v>
      </c>
      <c r="J195" s="35">
        <v>34</v>
      </c>
      <c r="K195" s="35">
        <v>1713</v>
      </c>
      <c r="L195" s="32" t="str">
        <f t="shared" si="27"/>
        <v>0</v>
      </c>
      <c r="M195" s="32">
        <f t="shared" si="28"/>
        <v>3426</v>
      </c>
      <c r="N195" s="11"/>
      <c r="O195" s="11"/>
      <c r="P195" s="5"/>
      <c r="Q195" s="6"/>
      <c r="R195" s="7"/>
      <c r="T195" s="5"/>
      <c r="U195" s="6"/>
      <c r="V195" s="7"/>
      <c r="X195" s="8"/>
      <c r="Z195" s="11">
        <f t="shared" si="38"/>
        <v>310420.551479876</v>
      </c>
      <c r="AA195" s="32">
        <f t="shared" si="26"/>
        <v>3426</v>
      </c>
      <c r="AB195" s="18">
        <f t="shared" si="29"/>
        <v>0</v>
      </c>
      <c r="AC195" s="18">
        <f t="shared" si="30"/>
        <v>0</v>
      </c>
      <c r="AD195" s="11">
        <f t="shared" si="31"/>
        <v>6366.197723675814</v>
      </c>
      <c r="AE195" s="11">
        <f t="shared" si="32"/>
        <v>0</v>
      </c>
      <c r="AF195" s="11">
        <f t="shared" si="33"/>
        <v>6366.197723675814</v>
      </c>
      <c r="AG195" s="11">
        <f t="shared" si="34"/>
        <v>0</v>
      </c>
      <c r="AH195" s="11">
        <f t="shared" si="35"/>
        <v>5613.3037629115015</v>
      </c>
      <c r="AI195" s="11">
        <f t="shared" si="36"/>
        <v>52.318532557197315</v>
      </c>
    </row>
    <row r="196" spans="1:35" ht="12.75">
      <c r="A196" s="8">
        <f t="shared" si="37"/>
        <v>189</v>
      </c>
      <c r="B196" s="1">
        <v>1467</v>
      </c>
      <c r="C196" s="1" t="s">
        <v>612</v>
      </c>
      <c r="D196" s="1" t="s">
        <v>98</v>
      </c>
      <c r="E196" s="1" t="s">
        <v>340</v>
      </c>
      <c r="F196" s="1">
        <v>1</v>
      </c>
      <c r="G196" s="1" t="s">
        <v>613</v>
      </c>
      <c r="H196" s="33">
        <v>38379</v>
      </c>
      <c r="I196" s="35" t="s">
        <v>614</v>
      </c>
      <c r="J196" s="35">
        <v>32</v>
      </c>
      <c r="K196" s="35"/>
      <c r="L196" s="32">
        <f t="shared" si="27"/>
        <v>101.67500814673463</v>
      </c>
      <c r="M196" s="32">
        <f t="shared" si="28"/>
        <v>338.91669382244874</v>
      </c>
      <c r="N196" s="11"/>
      <c r="O196" s="11"/>
      <c r="P196" s="5">
        <v>6</v>
      </c>
      <c r="Q196" s="6">
        <v>12</v>
      </c>
      <c r="R196" s="7"/>
      <c r="T196" s="5">
        <v>52</v>
      </c>
      <c r="U196" s="6">
        <v>39</v>
      </c>
      <c r="V196" s="7"/>
      <c r="X196" s="8"/>
      <c r="Z196" s="11">
        <f t="shared" si="38"/>
        <v>310759.4681736984</v>
      </c>
      <c r="AA196" s="32">
        <f t="shared" si="26"/>
        <v>338.91669382244874</v>
      </c>
      <c r="AB196" s="18">
        <f t="shared" si="29"/>
        <v>0.10821041362364843</v>
      </c>
      <c r="AC196" s="18">
        <f t="shared" si="30"/>
        <v>0.9189158511750144</v>
      </c>
      <c r="AD196" s="11">
        <f t="shared" si="31"/>
        <v>3862.259801943222</v>
      </c>
      <c r="AE196" s="11">
        <f t="shared" si="32"/>
        <v>417.1215701791394</v>
      </c>
      <c r="AF196" s="11">
        <f t="shared" si="33"/>
        <v>3839.6693052133783</v>
      </c>
      <c r="AG196" s="11">
        <f t="shared" si="34"/>
        <v>5060.772932984508</v>
      </c>
      <c r="AH196" s="11">
        <f t="shared" si="35"/>
        <v>101.67392753476133</v>
      </c>
      <c r="AI196" s="11">
        <f t="shared" si="36"/>
        <v>0.9150750733206116</v>
      </c>
    </row>
    <row r="197" spans="1:35" ht="12.75">
      <c r="A197" s="8">
        <f t="shared" si="37"/>
        <v>190</v>
      </c>
      <c r="B197" s="1">
        <v>1476</v>
      </c>
      <c r="C197" s="1" t="s">
        <v>147</v>
      </c>
      <c r="D197" s="1" t="s">
        <v>148</v>
      </c>
      <c r="E197" s="1" t="s">
        <v>149</v>
      </c>
      <c r="F197" s="1">
        <v>60</v>
      </c>
      <c r="G197" s="1" t="s">
        <v>374</v>
      </c>
      <c r="H197" s="33">
        <v>38381</v>
      </c>
      <c r="I197" s="35" t="s">
        <v>204</v>
      </c>
      <c r="J197" s="35">
        <v>33</v>
      </c>
      <c r="K197" s="35"/>
      <c r="L197" s="32">
        <f t="shared" si="27"/>
        <v>916.799277870168</v>
      </c>
      <c r="M197" s="32">
        <f t="shared" si="28"/>
        <v>1918.7322247209254</v>
      </c>
      <c r="N197" s="11"/>
      <c r="O197" s="11"/>
      <c r="P197" s="5">
        <v>16</v>
      </c>
      <c r="Q197" s="6">
        <v>23</v>
      </c>
      <c r="R197" s="7"/>
      <c r="T197" s="5">
        <v>48</v>
      </c>
      <c r="U197" s="6">
        <v>19</v>
      </c>
      <c r="V197" s="7"/>
      <c r="X197" s="8"/>
      <c r="Z197" s="11">
        <f t="shared" si="38"/>
        <v>312678.20039841934</v>
      </c>
      <c r="AA197" s="32">
        <f aca="true" t="shared" si="39" ref="AA197:AA229">IF(F197=0,"0",(10*(IF(L197="0",K197,L197))/LOG(F197*1000)))</f>
        <v>1918.7322247209254</v>
      </c>
      <c r="AB197" s="18">
        <f t="shared" si="29"/>
        <v>0.2859431091184043</v>
      </c>
      <c r="AC197" s="18">
        <f t="shared" si="30"/>
        <v>0.8432849169219269</v>
      </c>
      <c r="AD197" s="11">
        <f t="shared" si="31"/>
        <v>4233.605127065854</v>
      </c>
      <c r="AE197" s="11">
        <f t="shared" si="32"/>
        <v>1194.1407879834371</v>
      </c>
      <c r="AF197" s="11">
        <f t="shared" si="33"/>
        <v>4061.7040943909956</v>
      </c>
      <c r="AG197" s="11">
        <f t="shared" si="34"/>
        <v>4754.478003421284</v>
      </c>
      <c r="AH197" s="11">
        <f t="shared" si="35"/>
        <v>916.0072531918894</v>
      </c>
      <c r="AI197" s="11">
        <f t="shared" si="36"/>
        <v>8.251193500831512</v>
      </c>
    </row>
    <row r="198" spans="1:35" ht="12.75">
      <c r="A198" s="8">
        <f t="shared" si="37"/>
        <v>191</v>
      </c>
      <c r="B198" s="1">
        <v>1485</v>
      </c>
      <c r="C198" s="1" t="s">
        <v>47</v>
      </c>
      <c r="D198" s="1" t="s">
        <v>98</v>
      </c>
      <c r="E198" s="1" t="s">
        <v>67</v>
      </c>
      <c r="F198" s="1">
        <v>1</v>
      </c>
      <c r="G198" s="1" t="s">
        <v>620</v>
      </c>
      <c r="H198" s="33">
        <v>38375</v>
      </c>
      <c r="I198" s="35" t="s">
        <v>621</v>
      </c>
      <c r="J198" s="35">
        <v>44</v>
      </c>
      <c r="K198" s="35"/>
      <c r="L198" s="32">
        <f aca="true" t="shared" si="40" ref="L198:L229">IF(AG198=0,"0",$J$1*2*PI()/360*AI198)</f>
        <v>35.450375080950984</v>
      </c>
      <c r="M198" s="32" t="str">
        <f aca="true" t="shared" si="41" ref="M198:M229">IF(AND(AA198&gt;=200,F198&gt;0),AA198,"200")</f>
        <v>200</v>
      </c>
      <c r="N198" s="11"/>
      <c r="O198" s="11"/>
      <c r="P198" s="5">
        <v>4</v>
      </c>
      <c r="Q198" s="6">
        <v>26</v>
      </c>
      <c r="R198" s="7"/>
      <c r="T198" s="5">
        <v>52</v>
      </c>
      <c r="U198" s="6">
        <v>5</v>
      </c>
      <c r="V198" s="7"/>
      <c r="X198" s="8"/>
      <c r="Z198" s="11">
        <f t="shared" si="38"/>
        <v>312878.20039841934</v>
      </c>
      <c r="AA198" s="32">
        <f t="shared" si="39"/>
        <v>118.16791693650327</v>
      </c>
      <c r="AB198" s="18">
        <f aca="true" t="shared" si="42" ref="AB198:AB229">(P198+Q198/60+R198/3600)*PI()/180</f>
        <v>0.07737626350508195</v>
      </c>
      <c r="AC198" s="18">
        <f aca="true" t="shared" si="43" ref="AC198:AC229">(T198+U198/60+V198/3600)*PI()/180</f>
        <v>0.9090256520803799</v>
      </c>
      <c r="AD198" s="11">
        <f aca="true" t="shared" si="44" ref="AD198:AD229">COS(AC198)*$J$1</f>
        <v>3912.1221439086466</v>
      </c>
      <c r="AE198" s="11">
        <f aca="true" t="shared" si="45" ref="AE198:AE229">SIN(AB198)*AD198</f>
        <v>302.40343040065136</v>
      </c>
      <c r="AF198" s="11">
        <f aca="true" t="shared" si="46" ref="AF198:AF229">COS(AB198)*AD198</f>
        <v>3900.416879532533</v>
      </c>
      <c r="AG198" s="11">
        <f aca="true" t="shared" si="47" ref="AG198:AG229">SIN(AC198)*$J$1</f>
        <v>5022.327526961451</v>
      </c>
      <c r="AH198" s="11">
        <f aca="true" t="shared" si="48" ref="AH198:AH229">SQRT((AE198-$AE$2)^2+(AF198-$AF$2)^2+(AG198-$AG$2)^2)</f>
        <v>35.450329278275454</v>
      </c>
      <c r="AI198" s="11">
        <f aca="true" t="shared" si="49" ref="AI198:AI229">ASIN(AH198/2/$J$1)*360/PI()</f>
        <v>0.31905337572855885</v>
      </c>
    </row>
    <row r="199" spans="1:35" ht="12.75">
      <c r="A199" s="8">
        <f t="shared" si="37"/>
        <v>192</v>
      </c>
      <c r="B199" s="1">
        <v>1494</v>
      </c>
      <c r="C199" s="1" t="s">
        <v>61</v>
      </c>
      <c r="D199" s="1" t="s">
        <v>97</v>
      </c>
      <c r="E199" s="1" t="s">
        <v>336</v>
      </c>
      <c r="F199" s="1">
        <v>5</v>
      </c>
      <c r="G199" s="1" t="s">
        <v>393</v>
      </c>
      <c r="H199" s="33">
        <v>38373</v>
      </c>
      <c r="I199" s="35" t="s">
        <v>626</v>
      </c>
      <c r="J199" s="35">
        <v>23</v>
      </c>
      <c r="K199" s="35"/>
      <c r="L199" s="32">
        <f t="shared" si="40"/>
        <v>550.4305055743023</v>
      </c>
      <c r="M199" s="32">
        <f t="shared" si="41"/>
        <v>1488.0642582369549</v>
      </c>
      <c r="N199" s="11"/>
      <c r="O199" s="11"/>
      <c r="P199" s="5">
        <v>6</v>
      </c>
      <c r="Q199" s="6">
        <v>2</v>
      </c>
      <c r="R199" s="7"/>
      <c r="T199" s="5">
        <v>47</v>
      </c>
      <c r="U199" s="6">
        <v>15</v>
      </c>
      <c r="V199" s="7"/>
      <c r="X199" s="8"/>
      <c r="Z199" s="11">
        <f t="shared" si="38"/>
        <v>314366.2646566563</v>
      </c>
      <c r="AA199" s="32">
        <f t="shared" si="39"/>
        <v>1488.0642582369549</v>
      </c>
      <c r="AB199" s="18">
        <f t="shared" si="42"/>
        <v>0.10530153153699122</v>
      </c>
      <c r="AC199" s="18">
        <f t="shared" si="43"/>
        <v>0.8246680715673207</v>
      </c>
      <c r="AD199" s="11">
        <f t="shared" si="44"/>
        <v>4321.379761041259</v>
      </c>
      <c r="AE199" s="11">
        <f t="shared" si="45"/>
        <v>454.2074134926268</v>
      </c>
      <c r="AF199" s="11">
        <f t="shared" si="46"/>
        <v>4297.443270674477</v>
      </c>
      <c r="AG199" s="11">
        <f t="shared" si="47"/>
        <v>4674.842288013373</v>
      </c>
      <c r="AH199" s="11">
        <f t="shared" si="48"/>
        <v>550.2590721836094</v>
      </c>
      <c r="AI199" s="11">
        <f t="shared" si="49"/>
        <v>4.95387455016872</v>
      </c>
    </row>
    <row r="200" spans="1:35" ht="12.75">
      <c r="A200" s="8">
        <f t="shared" si="37"/>
        <v>193</v>
      </c>
      <c r="B200" s="1">
        <v>1494</v>
      </c>
      <c r="C200" s="1" t="s">
        <v>623</v>
      </c>
      <c r="D200" s="1" t="s">
        <v>97</v>
      </c>
      <c r="E200" s="1" t="s">
        <v>624</v>
      </c>
      <c r="F200" s="1">
        <v>20</v>
      </c>
      <c r="G200" s="1" t="s">
        <v>625</v>
      </c>
      <c r="H200" s="33">
        <v>38373</v>
      </c>
      <c r="I200" s="35" t="s">
        <v>394</v>
      </c>
      <c r="J200" s="35">
        <v>33</v>
      </c>
      <c r="K200" s="35"/>
      <c r="L200" s="32">
        <f t="shared" si="40"/>
        <v>1093.1355029844817</v>
      </c>
      <c r="M200" s="32">
        <f t="shared" si="41"/>
        <v>2541.5667969916735</v>
      </c>
      <c r="N200" s="11"/>
      <c r="O200" s="11"/>
      <c r="P200" s="5">
        <v>9</v>
      </c>
      <c r="Q200" s="6">
        <v>24</v>
      </c>
      <c r="R200" s="7"/>
      <c r="T200" s="5">
        <v>42</v>
      </c>
      <c r="U200" s="6">
        <v>47</v>
      </c>
      <c r="V200" s="7"/>
      <c r="X200" s="8"/>
      <c r="Z200" s="11">
        <f t="shared" si="38"/>
        <v>316907.831453648</v>
      </c>
      <c r="AA200" s="32">
        <f t="shared" si="39"/>
        <v>2541.5667969916735</v>
      </c>
      <c r="AB200" s="18">
        <f t="shared" si="42"/>
        <v>0.16406094968746698</v>
      </c>
      <c r="AC200" s="18">
        <f t="shared" si="43"/>
        <v>0.7467100316449072</v>
      </c>
      <c r="AD200" s="11">
        <f t="shared" si="44"/>
        <v>4672.3274201874665</v>
      </c>
      <c r="AE200" s="11">
        <f t="shared" si="45"/>
        <v>763.1123718100346</v>
      </c>
      <c r="AF200" s="11">
        <f t="shared" si="46"/>
        <v>4609.588162669864</v>
      </c>
      <c r="AG200" s="11">
        <f t="shared" si="47"/>
        <v>4324.098742570462</v>
      </c>
      <c r="AH200" s="11">
        <f t="shared" si="48"/>
        <v>1091.7930766906284</v>
      </c>
      <c r="AI200" s="11">
        <f t="shared" si="49"/>
        <v>9.838219526860335</v>
      </c>
    </row>
    <row r="201" spans="1:35" ht="12.75">
      <c r="A201" s="8">
        <f aca="true" t="shared" si="50" ref="A201:A229">A200+1</f>
        <v>194</v>
      </c>
      <c r="B201" s="1">
        <v>1494</v>
      </c>
      <c r="C201" s="1" t="s">
        <v>122</v>
      </c>
      <c r="D201" s="1" t="s">
        <v>123</v>
      </c>
      <c r="E201" s="1" t="s">
        <v>124</v>
      </c>
      <c r="F201" s="1">
        <v>600</v>
      </c>
      <c r="G201" s="1" t="s">
        <v>622</v>
      </c>
      <c r="H201" s="33">
        <v>38373</v>
      </c>
      <c r="I201" s="35" t="s">
        <v>236</v>
      </c>
      <c r="J201" s="35">
        <v>23</v>
      </c>
      <c r="K201" s="35"/>
      <c r="L201" s="32">
        <f t="shared" si="40"/>
        <v>1776.9126743146592</v>
      </c>
      <c r="M201" s="32">
        <f t="shared" si="41"/>
        <v>3075.227001364286</v>
      </c>
      <c r="N201" s="11"/>
      <c r="O201" s="11"/>
      <c r="P201" s="5">
        <v>30</v>
      </c>
      <c r="Q201" s="6">
        <v>16</v>
      </c>
      <c r="R201" s="7"/>
      <c r="T201" s="5">
        <v>59</v>
      </c>
      <c r="U201" s="6">
        <v>54</v>
      </c>
      <c r="V201" s="7"/>
      <c r="X201" s="8"/>
      <c r="Z201" s="11">
        <f aca="true" t="shared" si="51" ref="Z201:Z229">(Z200+M201)</f>
        <v>319983.0584550123</v>
      </c>
      <c r="AA201" s="32">
        <f t="shared" si="39"/>
        <v>3075.227001364286</v>
      </c>
      <c r="AB201" s="18">
        <f t="shared" si="42"/>
        <v>0.5282529869369503</v>
      </c>
      <c r="AC201" s="18">
        <f t="shared" si="43"/>
        <v>1.0454522219446034</v>
      </c>
      <c r="AD201" s="11">
        <f t="shared" si="44"/>
        <v>3192.716513303517</v>
      </c>
      <c r="AE201" s="11">
        <f t="shared" si="45"/>
        <v>1609.2096918353193</v>
      </c>
      <c r="AF201" s="11">
        <f t="shared" si="46"/>
        <v>2757.5138987907644</v>
      </c>
      <c r="AG201" s="11">
        <f t="shared" si="47"/>
        <v>5507.72500426575</v>
      </c>
      <c r="AH201" s="11">
        <f t="shared" si="48"/>
        <v>1771.150268632457</v>
      </c>
      <c r="AI201" s="11">
        <f t="shared" si="49"/>
        <v>15.992214068831933</v>
      </c>
    </row>
    <row r="202" spans="1:35" ht="12.75">
      <c r="A202" s="8">
        <f t="shared" si="50"/>
        <v>195</v>
      </c>
      <c r="B202" s="1">
        <v>1503</v>
      </c>
      <c r="C202" s="1" t="s">
        <v>334</v>
      </c>
      <c r="D202" s="1" t="s">
        <v>99</v>
      </c>
      <c r="E202" s="1" t="s">
        <v>335</v>
      </c>
      <c r="F202" s="1">
        <v>1</v>
      </c>
      <c r="G202" s="1" t="s">
        <v>576</v>
      </c>
      <c r="H202" s="33">
        <v>38378</v>
      </c>
      <c r="I202" s="35" t="s">
        <v>630</v>
      </c>
      <c r="J202" s="35">
        <v>33</v>
      </c>
      <c r="K202" s="35"/>
      <c r="L202" s="32">
        <f t="shared" si="40"/>
        <v>490.16476640358985</v>
      </c>
      <c r="M202" s="32">
        <f t="shared" si="41"/>
        <v>1633.882554678633</v>
      </c>
      <c r="N202" s="11"/>
      <c r="O202" s="11"/>
      <c r="P202" s="5">
        <v>-2</v>
      </c>
      <c r="Q202" s="6">
        <v>-11</v>
      </c>
      <c r="R202" s="7"/>
      <c r="T202" s="5">
        <v>53</v>
      </c>
      <c r="U202" s="6">
        <v>1</v>
      </c>
      <c r="V202" s="7"/>
      <c r="X202" s="8"/>
      <c r="Z202" s="11">
        <f t="shared" si="51"/>
        <v>321616.9410096909</v>
      </c>
      <c r="AA202" s="32">
        <f t="shared" si="39"/>
        <v>1633.882554678633</v>
      </c>
      <c r="AB202" s="18">
        <f t="shared" si="42"/>
        <v>-0.03810635533520953</v>
      </c>
      <c r="AC202" s="18">
        <f t="shared" si="43"/>
        <v>0.9253153917656605</v>
      </c>
      <c r="AD202" s="11">
        <f t="shared" si="44"/>
        <v>3829.794313743679</v>
      </c>
      <c r="AE202" s="11">
        <f t="shared" si="45"/>
        <v>-145.9041858907507</v>
      </c>
      <c r="AF202" s="11">
        <f t="shared" si="46"/>
        <v>3827.0140389242074</v>
      </c>
      <c r="AG202" s="11">
        <f t="shared" si="47"/>
        <v>5085.385823253896</v>
      </c>
      <c r="AH202" s="11">
        <f t="shared" si="48"/>
        <v>490.0437002899505</v>
      </c>
      <c r="AI202" s="11">
        <f t="shared" si="49"/>
        <v>4.411482897632308</v>
      </c>
    </row>
    <row r="203" spans="1:35" ht="12.75">
      <c r="A203" s="8">
        <f t="shared" si="50"/>
        <v>196</v>
      </c>
      <c r="B203" s="1">
        <v>1503</v>
      </c>
      <c r="C203" s="1" t="s">
        <v>627</v>
      </c>
      <c r="D203" s="1" t="s">
        <v>99</v>
      </c>
      <c r="E203" s="1" t="s">
        <v>330</v>
      </c>
      <c r="F203" s="1">
        <v>0.1</v>
      </c>
      <c r="G203" s="1" t="s">
        <v>628</v>
      </c>
      <c r="H203" s="33">
        <v>38378</v>
      </c>
      <c r="I203" s="35" t="s">
        <v>629</v>
      </c>
      <c r="J203" s="35">
        <v>23</v>
      </c>
      <c r="K203" s="35"/>
      <c r="L203" s="32">
        <f t="shared" si="40"/>
        <v>353.13742023198756</v>
      </c>
      <c r="M203" s="32">
        <f t="shared" si="41"/>
        <v>1765.6871011599378</v>
      </c>
      <c r="N203" s="11"/>
      <c r="O203" s="11"/>
      <c r="P203" s="5">
        <v>0</v>
      </c>
      <c r="Q203" s="6">
        <v>-6</v>
      </c>
      <c r="R203" s="7"/>
      <c r="T203" s="5">
        <v>51</v>
      </c>
      <c r="U203" s="6">
        <v>31</v>
      </c>
      <c r="V203" s="7"/>
      <c r="X203" s="8"/>
      <c r="Z203" s="11">
        <f t="shared" si="51"/>
        <v>323382.62811085087</v>
      </c>
      <c r="AA203" s="32">
        <f t="shared" si="39"/>
        <v>1765.6871011599378</v>
      </c>
      <c r="AB203" s="18">
        <f t="shared" si="42"/>
        <v>-0.0017453292519943296</v>
      </c>
      <c r="AC203" s="18">
        <f t="shared" si="43"/>
        <v>0.8991354529857454</v>
      </c>
      <c r="AD203" s="11">
        <f t="shared" si="44"/>
        <v>3961.6018207045154</v>
      </c>
      <c r="AE203" s="11">
        <f t="shared" si="45"/>
        <v>-6.914296032069977</v>
      </c>
      <c r="AF203" s="11">
        <f t="shared" si="46"/>
        <v>3961.595786841423</v>
      </c>
      <c r="AG203" s="11">
        <f t="shared" si="47"/>
        <v>4983.390860761956</v>
      </c>
      <c r="AH203" s="11">
        <f t="shared" si="48"/>
        <v>353.0921468405869</v>
      </c>
      <c r="AI203" s="11">
        <f t="shared" si="49"/>
        <v>3.178236782087888</v>
      </c>
    </row>
    <row r="204" spans="1:35" ht="12.75">
      <c r="A204" s="8">
        <f t="shared" si="50"/>
        <v>197</v>
      </c>
      <c r="B204" s="1">
        <v>1512</v>
      </c>
      <c r="C204" s="1" t="s">
        <v>68</v>
      </c>
      <c r="D204" s="1" t="s">
        <v>95</v>
      </c>
      <c r="E204" s="1" t="s">
        <v>48</v>
      </c>
      <c r="F204" s="1">
        <v>300</v>
      </c>
      <c r="G204" s="1" t="s">
        <v>613</v>
      </c>
      <c r="H204" s="33">
        <v>38373</v>
      </c>
      <c r="I204" s="35" t="s">
        <v>234</v>
      </c>
      <c r="J204" s="36">
        <v>45</v>
      </c>
      <c r="K204" s="36"/>
      <c r="L204" s="32">
        <f t="shared" si="40"/>
        <v>137.31368215521388</v>
      </c>
      <c r="M204" s="32">
        <f t="shared" si="41"/>
        <v>250.7041121955991</v>
      </c>
      <c r="N204" s="11"/>
      <c r="O204" s="11"/>
      <c r="P204" s="5">
        <v>4</v>
      </c>
      <c r="Q204" s="6">
        <v>18</v>
      </c>
      <c r="R204" s="7"/>
      <c r="T204" s="5">
        <v>50</v>
      </c>
      <c r="U204" s="6">
        <v>59</v>
      </c>
      <c r="V204" s="7"/>
      <c r="X204" s="8"/>
      <c r="Z204" s="11">
        <f t="shared" si="51"/>
        <v>323633.33222304645</v>
      </c>
      <c r="AA204" s="32">
        <f t="shared" si="39"/>
        <v>250.7041121955991</v>
      </c>
      <c r="AB204" s="18">
        <f t="shared" si="42"/>
        <v>0.07504915783575616</v>
      </c>
      <c r="AC204" s="18">
        <f t="shared" si="43"/>
        <v>0.8898270303084422</v>
      </c>
      <c r="AD204" s="11">
        <f t="shared" si="44"/>
        <v>4007.817030630096</v>
      </c>
      <c r="AE204" s="11">
        <f t="shared" si="45"/>
        <v>300.5010183095178</v>
      </c>
      <c r="AF204" s="11">
        <f t="shared" si="46"/>
        <v>3996.535560833105</v>
      </c>
      <c r="AG204" s="11">
        <f t="shared" si="47"/>
        <v>4946.299233358864</v>
      </c>
      <c r="AH204" s="11">
        <f t="shared" si="48"/>
        <v>137.3110204042112</v>
      </c>
      <c r="AI204" s="11">
        <f t="shared" si="49"/>
        <v>1.2358231393969248</v>
      </c>
    </row>
    <row r="205" spans="1:35" ht="12.75">
      <c r="A205" s="8">
        <f t="shared" si="50"/>
        <v>198</v>
      </c>
      <c r="B205" s="1">
        <v>1521</v>
      </c>
      <c r="C205" s="1" t="s">
        <v>69</v>
      </c>
      <c r="D205" s="1" t="s">
        <v>174</v>
      </c>
      <c r="E205" s="1" t="s">
        <v>70</v>
      </c>
      <c r="F205" s="1">
        <v>2000</v>
      </c>
      <c r="G205" s="1" t="s">
        <v>487</v>
      </c>
      <c r="H205" s="33">
        <v>38373</v>
      </c>
      <c r="I205" s="35" t="s">
        <v>246</v>
      </c>
      <c r="J205" s="35">
        <v>34</v>
      </c>
      <c r="K205" s="35"/>
      <c r="L205" s="32">
        <f t="shared" si="40"/>
        <v>3752.525203967651</v>
      </c>
      <c r="M205" s="32">
        <f t="shared" si="41"/>
        <v>5955.415553568116</v>
      </c>
      <c r="N205" s="11"/>
      <c r="O205" s="11"/>
      <c r="P205" s="5">
        <v>35</v>
      </c>
      <c r="Q205" s="6">
        <v>40</v>
      </c>
      <c r="R205" s="7"/>
      <c r="T205" s="5">
        <v>27</v>
      </c>
      <c r="U205" s="6">
        <v>21</v>
      </c>
      <c r="V205" s="7"/>
      <c r="X205" s="8"/>
      <c r="Z205" s="11">
        <f t="shared" si="51"/>
        <v>329588.74777661456</v>
      </c>
      <c r="AA205" s="32">
        <f t="shared" si="39"/>
        <v>5955.415553568116</v>
      </c>
      <c r="AB205" s="18">
        <f t="shared" si="42"/>
        <v>0.6225007665446441</v>
      </c>
      <c r="AC205" s="18">
        <f t="shared" si="43"/>
        <v>0.4773475504204492</v>
      </c>
      <c r="AD205" s="11">
        <f t="shared" si="44"/>
        <v>5654.5627969211555</v>
      </c>
      <c r="AE205" s="11">
        <f t="shared" si="45"/>
        <v>3296.998361844259</v>
      </c>
      <c r="AF205" s="11">
        <f t="shared" si="46"/>
        <v>4593.896192375386</v>
      </c>
      <c r="AG205" s="11">
        <f t="shared" si="47"/>
        <v>2924.789399702194</v>
      </c>
      <c r="AH205" s="11">
        <f t="shared" si="48"/>
        <v>3698.4356999370298</v>
      </c>
      <c r="AI205" s="11">
        <f t="shared" si="49"/>
        <v>33.77272683570886</v>
      </c>
    </row>
    <row r="206" spans="1:35" ht="12.75">
      <c r="A206" s="8">
        <f t="shared" si="50"/>
        <v>199</v>
      </c>
      <c r="B206" s="1">
        <v>1530</v>
      </c>
      <c r="C206" s="1" t="s">
        <v>125</v>
      </c>
      <c r="D206" s="1" t="s">
        <v>126</v>
      </c>
      <c r="E206" s="1" t="s">
        <v>127</v>
      </c>
      <c r="F206" s="1">
        <v>600</v>
      </c>
      <c r="G206" s="1" t="s">
        <v>631</v>
      </c>
      <c r="H206" s="33">
        <v>38373</v>
      </c>
      <c r="I206" s="35" t="s">
        <v>632</v>
      </c>
      <c r="J206" s="35">
        <v>34</v>
      </c>
      <c r="K206" s="35"/>
      <c r="L206" s="32">
        <f t="shared" si="40"/>
        <v>1252.046550733052</v>
      </c>
      <c r="M206" s="32">
        <f t="shared" si="41"/>
        <v>2166.8635805439008</v>
      </c>
      <c r="N206" s="11"/>
      <c r="O206" s="11"/>
      <c r="P206" s="5">
        <v>12</v>
      </c>
      <c r="Q206" s="6">
        <v>19</v>
      </c>
      <c r="R206" s="7"/>
      <c r="T206" s="5">
        <v>42</v>
      </c>
      <c r="U206" s="6">
        <v>3</v>
      </c>
      <c r="V206" s="7"/>
      <c r="X206" s="8"/>
      <c r="Z206" s="11">
        <f t="shared" si="51"/>
        <v>331755.61135715846</v>
      </c>
      <c r="AA206" s="32">
        <f t="shared" si="39"/>
        <v>2166.8635805439008</v>
      </c>
      <c r="AB206" s="18">
        <f t="shared" si="42"/>
        <v>0.21496638620396824</v>
      </c>
      <c r="AC206" s="18">
        <f t="shared" si="43"/>
        <v>0.7339109504636155</v>
      </c>
      <c r="AD206" s="11">
        <f t="shared" si="44"/>
        <v>4727.287703096146</v>
      </c>
      <c r="AE206" s="11">
        <f t="shared" si="45"/>
        <v>1008.3994301380486</v>
      </c>
      <c r="AF206" s="11">
        <f t="shared" si="46"/>
        <v>4618.482393291253</v>
      </c>
      <c r="AG206" s="11">
        <f t="shared" si="47"/>
        <v>4263.944702865068</v>
      </c>
      <c r="AH206" s="11">
        <f t="shared" si="48"/>
        <v>1250.0296711960907</v>
      </c>
      <c r="AI206" s="11">
        <f t="shared" si="49"/>
        <v>11.268418956597468</v>
      </c>
    </row>
    <row r="207" spans="1:35" ht="12.75">
      <c r="A207" s="8">
        <f t="shared" si="50"/>
        <v>200</v>
      </c>
      <c r="B207" s="1">
        <v>1530</v>
      </c>
      <c r="C207" s="1" t="s">
        <v>275</v>
      </c>
      <c r="D207" s="1" t="s">
        <v>143</v>
      </c>
      <c r="E207" s="1" t="s">
        <v>323</v>
      </c>
      <c r="F207" s="1">
        <v>14</v>
      </c>
      <c r="G207" s="1" t="s">
        <v>353</v>
      </c>
      <c r="H207" s="33">
        <v>38378</v>
      </c>
      <c r="I207" s="35" t="s">
        <v>633</v>
      </c>
      <c r="J207" s="35">
        <v>22</v>
      </c>
      <c r="K207" s="35"/>
      <c r="L207" s="32">
        <f t="shared" si="40"/>
        <v>1582.770984697489</v>
      </c>
      <c r="M207" s="32">
        <f t="shared" si="41"/>
        <v>3817.467697759058</v>
      </c>
      <c r="N207" s="11"/>
      <c r="O207" s="11"/>
      <c r="P207" s="5">
        <v>26</v>
      </c>
      <c r="Q207" s="6">
        <v>12</v>
      </c>
      <c r="R207" s="7"/>
      <c r="T207" s="5">
        <v>47</v>
      </c>
      <c r="U207" s="6">
        <v>54</v>
      </c>
      <c r="V207" s="7"/>
      <c r="X207" s="8"/>
      <c r="Z207" s="11">
        <f t="shared" si="51"/>
        <v>335573.0790549175</v>
      </c>
      <c r="AA207" s="32">
        <f t="shared" si="39"/>
        <v>3817.467697759058</v>
      </c>
      <c r="AB207" s="18">
        <f t="shared" si="42"/>
        <v>0.4572762640225143</v>
      </c>
      <c r="AC207" s="18">
        <f t="shared" si="43"/>
        <v>0.8360127117052838</v>
      </c>
      <c r="AD207" s="11">
        <f t="shared" si="44"/>
        <v>4268.068415507179</v>
      </c>
      <c r="AE207" s="11">
        <f t="shared" si="45"/>
        <v>1884.37718556201</v>
      </c>
      <c r="AF207" s="11">
        <f t="shared" si="46"/>
        <v>3829.5601081564664</v>
      </c>
      <c r="AG207" s="11">
        <f t="shared" si="47"/>
        <v>4723.564909841416</v>
      </c>
      <c r="AH207" s="11">
        <f t="shared" si="48"/>
        <v>1578.697677292517</v>
      </c>
      <c r="AI207" s="11">
        <f t="shared" si="49"/>
        <v>14.244938862277401</v>
      </c>
    </row>
    <row r="208" spans="1:35" ht="12.75">
      <c r="A208" s="8">
        <f t="shared" si="50"/>
        <v>201</v>
      </c>
      <c r="B208" s="1">
        <v>1530</v>
      </c>
      <c r="C208" s="1" t="s">
        <v>268</v>
      </c>
      <c r="D208" s="1" t="s">
        <v>99</v>
      </c>
      <c r="E208" s="1" t="s">
        <v>312</v>
      </c>
      <c r="F208" s="1">
        <v>0.15</v>
      </c>
      <c r="G208" s="1" t="s">
        <v>389</v>
      </c>
      <c r="H208" s="33">
        <v>38378</v>
      </c>
      <c r="I208" s="35" t="s">
        <v>633</v>
      </c>
      <c r="J208" s="35">
        <v>22</v>
      </c>
      <c r="K208" s="35"/>
      <c r="L208" s="32">
        <f t="shared" si="40"/>
        <v>298.59760443510413</v>
      </c>
      <c r="M208" s="32">
        <f t="shared" si="41"/>
        <v>1372.1740905511522</v>
      </c>
      <c r="N208" s="11"/>
      <c r="O208" s="11"/>
      <c r="P208" s="5">
        <v>0</v>
      </c>
      <c r="Q208" s="6">
        <v>42</v>
      </c>
      <c r="R208" s="7"/>
      <c r="T208" s="5">
        <v>51</v>
      </c>
      <c r="U208" s="6">
        <v>33</v>
      </c>
      <c r="V208" s="7"/>
      <c r="X208" s="8"/>
      <c r="Z208" s="11">
        <f t="shared" si="51"/>
        <v>336945.25314546865</v>
      </c>
      <c r="AA208" s="32">
        <f t="shared" si="39"/>
        <v>1372.1740905511522</v>
      </c>
      <c r="AB208" s="18">
        <f t="shared" si="42"/>
        <v>0.012217304763960306</v>
      </c>
      <c r="AC208" s="18">
        <f t="shared" si="43"/>
        <v>0.8997172294030767</v>
      </c>
      <c r="AD208" s="11">
        <f t="shared" si="44"/>
        <v>3958.7019311575423</v>
      </c>
      <c r="AE208" s="11">
        <f t="shared" si="45"/>
        <v>48.36346479944628</v>
      </c>
      <c r="AF208" s="11">
        <f t="shared" si="46"/>
        <v>3958.4064918882505</v>
      </c>
      <c r="AG208" s="11">
        <f t="shared" si="47"/>
        <v>4985.694783797406</v>
      </c>
      <c r="AH208" s="11">
        <f t="shared" si="48"/>
        <v>298.57023438911995</v>
      </c>
      <c r="AI208" s="11">
        <f t="shared" si="49"/>
        <v>2.6873784399159373</v>
      </c>
    </row>
    <row r="209" spans="1:35" ht="12.75">
      <c r="A209" s="8">
        <f t="shared" si="50"/>
        <v>202</v>
      </c>
      <c r="B209" s="1">
        <v>1539</v>
      </c>
      <c r="C209" s="1" t="s">
        <v>49</v>
      </c>
      <c r="D209" s="1" t="s">
        <v>96</v>
      </c>
      <c r="E209" s="1" t="s">
        <v>50</v>
      </c>
      <c r="F209" s="1">
        <v>700</v>
      </c>
      <c r="G209" s="1" t="s">
        <v>423</v>
      </c>
      <c r="H209" s="33">
        <v>38373</v>
      </c>
      <c r="I209" s="35" t="s">
        <v>248</v>
      </c>
      <c r="J209" s="35">
        <v>46</v>
      </c>
      <c r="K209" s="35"/>
      <c r="L209" s="32">
        <f t="shared" si="40"/>
        <v>366.3743581776645</v>
      </c>
      <c r="M209" s="32">
        <f t="shared" si="41"/>
        <v>626.8061812984934</v>
      </c>
      <c r="N209" s="11"/>
      <c r="O209" s="11"/>
      <c r="P209" s="5">
        <v>8</v>
      </c>
      <c r="Q209" s="6">
        <v>55</v>
      </c>
      <c r="R209" s="7"/>
      <c r="T209" s="5">
        <v>50</v>
      </c>
      <c r="U209" s="6">
        <v>0</v>
      </c>
      <c r="V209" s="7"/>
      <c r="X209" s="8"/>
      <c r="Z209" s="11">
        <f t="shared" si="51"/>
        <v>337572.05932676716</v>
      </c>
      <c r="AA209" s="32">
        <f t="shared" si="39"/>
        <v>626.8061812984934</v>
      </c>
      <c r="AB209" s="18">
        <f t="shared" si="42"/>
        <v>0.15562519163616104</v>
      </c>
      <c r="AC209" s="18">
        <f t="shared" si="43"/>
        <v>0.8726646259971648</v>
      </c>
      <c r="AD209" s="11">
        <f t="shared" si="44"/>
        <v>4092.1130175934645</v>
      </c>
      <c r="AE209" s="11">
        <f t="shared" si="45"/>
        <v>634.2683744140885</v>
      </c>
      <c r="AF209" s="11">
        <f t="shared" si="46"/>
        <v>4042.659097422883</v>
      </c>
      <c r="AG209" s="11">
        <f t="shared" si="47"/>
        <v>4876.790390018545</v>
      </c>
      <c r="AH209" s="11">
        <f t="shared" si="48"/>
        <v>366.3238006597427</v>
      </c>
      <c r="AI209" s="11">
        <f t="shared" si="49"/>
        <v>3.29736922359898</v>
      </c>
    </row>
    <row r="210" spans="1:35" ht="12.75">
      <c r="A210" s="8">
        <f t="shared" si="50"/>
        <v>203</v>
      </c>
      <c r="B210" s="1">
        <v>1539</v>
      </c>
      <c r="C210" s="1" t="s">
        <v>244</v>
      </c>
      <c r="D210" s="1" t="s">
        <v>103</v>
      </c>
      <c r="E210" s="1" t="s">
        <v>324</v>
      </c>
      <c r="F210" s="1">
        <v>5</v>
      </c>
      <c r="G210" s="1" t="s">
        <v>377</v>
      </c>
      <c r="H210" s="33">
        <v>38378</v>
      </c>
      <c r="I210" s="35" t="s">
        <v>634</v>
      </c>
      <c r="J210" s="35">
        <v>22</v>
      </c>
      <c r="K210" s="35"/>
      <c r="L210" s="32">
        <f t="shared" si="40"/>
        <v>1206.2978225858326</v>
      </c>
      <c r="M210" s="32">
        <f t="shared" si="41"/>
        <v>3261.1722213799576</v>
      </c>
      <c r="N210" s="11"/>
      <c r="O210" s="11"/>
      <c r="P210" s="5">
        <v>2</v>
      </c>
      <c r="Q210" s="6">
        <v>16</v>
      </c>
      <c r="R210" s="7"/>
      <c r="T210" s="5">
        <v>41</v>
      </c>
      <c r="U210" s="6">
        <v>27</v>
      </c>
      <c r="V210" s="7"/>
      <c r="X210" s="8"/>
      <c r="Z210" s="11">
        <f t="shared" si="51"/>
        <v>340833.2315481471</v>
      </c>
      <c r="AA210" s="32">
        <f t="shared" si="39"/>
        <v>3261.1722213799576</v>
      </c>
      <c r="AB210" s="18">
        <f t="shared" si="42"/>
        <v>0.039560796378538134</v>
      </c>
      <c r="AC210" s="18">
        <f t="shared" si="43"/>
        <v>0.7234389749516497</v>
      </c>
      <c r="AD210" s="11">
        <f t="shared" si="44"/>
        <v>4771.679611323991</v>
      </c>
      <c r="AE210" s="11">
        <f t="shared" si="45"/>
        <v>188.72220967378362</v>
      </c>
      <c r="AF210" s="11">
        <f t="shared" si="46"/>
        <v>4767.946123930189</v>
      </c>
      <c r="AG210" s="11">
        <f t="shared" si="47"/>
        <v>4214.207771789383</v>
      </c>
      <c r="AH210" s="11">
        <f t="shared" si="48"/>
        <v>1204.4939858472294</v>
      </c>
      <c r="AI210" s="11">
        <f t="shared" si="49"/>
        <v>10.856680403272494</v>
      </c>
    </row>
    <row r="211" spans="1:35" ht="12.75">
      <c r="A211" s="8">
        <f t="shared" si="50"/>
        <v>204</v>
      </c>
      <c r="B211" s="1">
        <v>1548</v>
      </c>
      <c r="C211" s="1" t="s">
        <v>177</v>
      </c>
      <c r="D211" s="1" t="s">
        <v>99</v>
      </c>
      <c r="E211" s="1" t="s">
        <v>178</v>
      </c>
      <c r="F211" s="1">
        <v>97.5</v>
      </c>
      <c r="G211" s="1" t="s">
        <v>391</v>
      </c>
      <c r="H211" s="33">
        <v>38378</v>
      </c>
      <c r="I211" s="35" t="s">
        <v>635</v>
      </c>
      <c r="J211" s="35">
        <v>33</v>
      </c>
      <c r="K211" s="35"/>
      <c r="L211" s="32">
        <f t="shared" si="40"/>
        <v>358.9889317178856</v>
      </c>
      <c r="M211" s="32">
        <f t="shared" si="41"/>
        <v>719.5602316908694</v>
      </c>
      <c r="N211" s="11"/>
      <c r="O211" s="11"/>
      <c r="P211" s="5">
        <v>0</v>
      </c>
      <c r="Q211" s="6">
        <v>-14</v>
      </c>
      <c r="R211" s="7"/>
      <c r="T211" s="5">
        <v>51</v>
      </c>
      <c r="U211" s="6">
        <v>39</v>
      </c>
      <c r="V211" s="7"/>
      <c r="X211" s="8"/>
      <c r="Z211" s="11">
        <f t="shared" si="51"/>
        <v>341552.791779838</v>
      </c>
      <c r="AA211" s="32">
        <f t="shared" si="39"/>
        <v>719.5602316908694</v>
      </c>
      <c r="AB211" s="18">
        <f t="shared" si="42"/>
        <v>-0.0040724349213201025</v>
      </c>
      <c r="AC211" s="18">
        <f t="shared" si="43"/>
        <v>0.9014625586550712</v>
      </c>
      <c r="AD211" s="11">
        <f t="shared" si="44"/>
        <v>3949.9942271813597</v>
      </c>
      <c r="AE211" s="11">
        <f t="shared" si="45"/>
        <v>-16.086049965911126</v>
      </c>
      <c r="AF211" s="11">
        <f t="shared" si="46"/>
        <v>3949.961472440277</v>
      </c>
      <c r="AG211" s="11">
        <f t="shared" si="47"/>
        <v>4992.596424924515</v>
      </c>
      <c r="AH211" s="11">
        <f t="shared" si="48"/>
        <v>358.94137034018837</v>
      </c>
      <c r="AI211" s="11">
        <f t="shared" si="49"/>
        <v>3.23090038546097</v>
      </c>
    </row>
    <row r="212" spans="1:35" ht="12.75">
      <c r="A212" s="8">
        <f t="shared" si="50"/>
        <v>205</v>
      </c>
      <c r="B212" s="1">
        <v>1548</v>
      </c>
      <c r="C212" s="1" t="s">
        <v>637</v>
      </c>
      <c r="D212" s="1" t="s">
        <v>99</v>
      </c>
      <c r="E212" s="1" t="s">
        <v>638</v>
      </c>
      <c r="F212" s="1">
        <v>2.2</v>
      </c>
      <c r="G212" s="1" t="s">
        <v>529</v>
      </c>
      <c r="H212" s="33">
        <v>38378</v>
      </c>
      <c r="I212" s="35" t="s">
        <v>636</v>
      </c>
      <c r="J212" s="35">
        <v>22</v>
      </c>
      <c r="K212" s="35">
        <v>258</v>
      </c>
      <c r="L212" s="32" t="str">
        <f t="shared" si="40"/>
        <v>0</v>
      </c>
      <c r="M212" s="32">
        <f t="shared" si="41"/>
        <v>771.8951929099951</v>
      </c>
      <c r="N212" s="11"/>
      <c r="O212" s="11"/>
      <c r="P212" s="5"/>
      <c r="Q212" s="6"/>
      <c r="R212" s="7"/>
      <c r="T212" s="5"/>
      <c r="U212" s="6"/>
      <c r="V212" s="7"/>
      <c r="X212" s="8"/>
      <c r="Z212" s="11">
        <f t="shared" si="51"/>
        <v>342324.68697274796</v>
      </c>
      <c r="AA212" s="32">
        <f t="shared" si="39"/>
        <v>771.8951929099951</v>
      </c>
      <c r="AB212" s="18">
        <f t="shared" si="42"/>
        <v>0</v>
      </c>
      <c r="AC212" s="18">
        <f t="shared" si="43"/>
        <v>0</v>
      </c>
      <c r="AD212" s="11">
        <f t="shared" si="44"/>
        <v>6366.197723675814</v>
      </c>
      <c r="AE212" s="11">
        <f t="shared" si="45"/>
        <v>0</v>
      </c>
      <c r="AF212" s="11">
        <f t="shared" si="46"/>
        <v>6366.197723675814</v>
      </c>
      <c r="AG212" s="11">
        <f t="shared" si="47"/>
        <v>0</v>
      </c>
      <c r="AH212" s="11">
        <f t="shared" si="48"/>
        <v>5613.3037629115015</v>
      </c>
      <c r="AI212" s="11">
        <f t="shared" si="49"/>
        <v>52.318532557197315</v>
      </c>
    </row>
    <row r="213" spans="1:35" ht="12.75">
      <c r="A213" s="8">
        <f t="shared" si="50"/>
        <v>206</v>
      </c>
      <c r="B213" s="1">
        <v>1557</v>
      </c>
      <c r="C213" s="1" t="s">
        <v>61</v>
      </c>
      <c r="D213" s="1" t="s">
        <v>97</v>
      </c>
      <c r="E213" s="1" t="s">
        <v>128</v>
      </c>
      <c r="F213" s="1">
        <v>150</v>
      </c>
      <c r="G213" s="1" t="s">
        <v>393</v>
      </c>
      <c r="H213" s="33">
        <v>38373</v>
      </c>
      <c r="I213" s="35" t="s">
        <v>641</v>
      </c>
      <c r="J213" s="35">
        <v>46</v>
      </c>
      <c r="K213" s="35"/>
      <c r="L213" s="32">
        <f t="shared" si="40"/>
        <v>949.7425163574942</v>
      </c>
      <c r="M213" s="32">
        <f t="shared" si="41"/>
        <v>1834.8643190861435</v>
      </c>
      <c r="N213" s="11"/>
      <c r="O213" s="11"/>
      <c r="P213" s="5">
        <v>7</v>
      </c>
      <c r="Q213" s="6">
        <v>25</v>
      </c>
      <c r="R213" s="7"/>
      <c r="T213" s="5">
        <v>43</v>
      </c>
      <c r="U213" s="6">
        <v>46</v>
      </c>
      <c r="V213" s="7"/>
      <c r="X213" s="8"/>
      <c r="Z213" s="11">
        <f t="shared" si="51"/>
        <v>344159.5512918341</v>
      </c>
      <c r="AA213" s="32">
        <f t="shared" si="39"/>
        <v>1834.8643190861435</v>
      </c>
      <c r="AB213" s="18">
        <f t="shared" si="42"/>
        <v>0.1294452528562461</v>
      </c>
      <c r="AC213" s="18">
        <f t="shared" si="43"/>
        <v>0.7638724359561848</v>
      </c>
      <c r="AD213" s="11">
        <f t="shared" si="44"/>
        <v>4597.431036653205</v>
      </c>
      <c r="AE213" s="11">
        <f t="shared" si="45"/>
        <v>593.4550480231644</v>
      </c>
      <c r="AF213" s="11">
        <f t="shared" si="46"/>
        <v>4558.967343901247</v>
      </c>
      <c r="AG213" s="11">
        <f t="shared" si="47"/>
        <v>4403.646366382404</v>
      </c>
      <c r="AH213" s="11">
        <f t="shared" si="48"/>
        <v>948.8620245284995</v>
      </c>
      <c r="AI213" s="11">
        <f t="shared" si="49"/>
        <v>8.547682647217448</v>
      </c>
    </row>
    <row r="214" spans="1:35" ht="12.75">
      <c r="A214" s="8">
        <f t="shared" si="50"/>
        <v>207</v>
      </c>
      <c r="B214" s="1">
        <v>1557</v>
      </c>
      <c r="C214" s="1"/>
      <c r="D214" s="1" t="s">
        <v>99</v>
      </c>
      <c r="E214" s="1"/>
      <c r="F214" s="1">
        <v>0.76</v>
      </c>
      <c r="G214" s="1" t="s">
        <v>639</v>
      </c>
      <c r="H214" s="33">
        <v>38373</v>
      </c>
      <c r="I214" s="35" t="s">
        <v>640</v>
      </c>
      <c r="J214" s="35">
        <v>22</v>
      </c>
      <c r="K214" s="35"/>
      <c r="L214" s="32" t="str">
        <f t="shared" si="40"/>
        <v>0</v>
      </c>
      <c r="M214" s="32" t="str">
        <f t="shared" si="41"/>
        <v>200</v>
      </c>
      <c r="N214" s="11" t="s">
        <v>699</v>
      </c>
      <c r="O214" s="11"/>
      <c r="P214" s="5"/>
      <c r="Q214" s="6"/>
      <c r="R214" s="7"/>
      <c r="T214" s="5"/>
      <c r="U214" s="6"/>
      <c r="V214" s="7"/>
      <c r="X214" s="8"/>
      <c r="Z214" s="11">
        <f t="shared" si="51"/>
        <v>344359.5512918341</v>
      </c>
      <c r="AA214" s="32">
        <f t="shared" si="39"/>
        <v>0</v>
      </c>
      <c r="AB214" s="18">
        <f t="shared" si="42"/>
        <v>0</v>
      </c>
      <c r="AC214" s="18">
        <f t="shared" si="43"/>
        <v>0</v>
      </c>
      <c r="AD214" s="11">
        <f t="shared" si="44"/>
        <v>6366.197723675814</v>
      </c>
      <c r="AE214" s="11">
        <f t="shared" si="45"/>
        <v>0</v>
      </c>
      <c r="AF214" s="11">
        <f t="shared" si="46"/>
        <v>6366.197723675814</v>
      </c>
      <c r="AG214" s="11">
        <f t="shared" si="47"/>
        <v>0</v>
      </c>
      <c r="AH214" s="11">
        <f t="shared" si="48"/>
        <v>5613.3037629115015</v>
      </c>
      <c r="AI214" s="11">
        <f t="shared" si="49"/>
        <v>52.318532557197315</v>
      </c>
    </row>
    <row r="215" spans="1:35" ht="12.75">
      <c r="A215" s="8">
        <f t="shared" si="50"/>
        <v>208</v>
      </c>
      <c r="B215" s="1">
        <v>1557</v>
      </c>
      <c r="C215" s="1" t="s">
        <v>642</v>
      </c>
      <c r="D215" s="1" t="s">
        <v>326</v>
      </c>
      <c r="E215" s="1" t="s">
        <v>643</v>
      </c>
      <c r="F215" s="1">
        <v>150</v>
      </c>
      <c r="G215" s="1" t="s">
        <v>644</v>
      </c>
      <c r="H215" s="33">
        <v>26</v>
      </c>
      <c r="I215" s="35" t="s">
        <v>645</v>
      </c>
      <c r="J215" s="35">
        <v>22</v>
      </c>
      <c r="K215" s="35"/>
      <c r="L215" s="32">
        <f t="shared" si="40"/>
        <v>1284.581401292479</v>
      </c>
      <c r="M215" s="32">
        <f t="shared" si="41"/>
        <v>2481.759569144143</v>
      </c>
      <c r="N215" s="11"/>
      <c r="O215" s="11"/>
      <c r="P215" s="5">
        <v>23</v>
      </c>
      <c r="Q215" s="6">
        <v>54</v>
      </c>
      <c r="R215" s="7"/>
      <c r="T215" s="5">
        <v>54</v>
      </c>
      <c r="U215" s="6">
        <v>54</v>
      </c>
      <c r="V215" s="7"/>
      <c r="X215" s="8"/>
      <c r="Z215" s="11">
        <f t="shared" si="51"/>
        <v>346841.31086097826</v>
      </c>
      <c r="AA215" s="32">
        <f t="shared" si="39"/>
        <v>2481.759569144143</v>
      </c>
      <c r="AB215" s="18">
        <f t="shared" si="42"/>
        <v>0.41713369122664473</v>
      </c>
      <c r="AC215" s="18">
        <f t="shared" si="43"/>
        <v>0.9581857593448869</v>
      </c>
      <c r="AD215" s="11">
        <f t="shared" si="44"/>
        <v>3660.5971266595575</v>
      </c>
      <c r="AE215" s="11">
        <f t="shared" si="45"/>
        <v>1483.0601284566585</v>
      </c>
      <c r="AF215" s="11">
        <f t="shared" si="46"/>
        <v>3346.7154015676815</v>
      </c>
      <c r="AG215" s="11">
        <f t="shared" si="47"/>
        <v>5208.502868697195</v>
      </c>
      <c r="AH215" s="11">
        <f t="shared" si="48"/>
        <v>1282.4032283141157</v>
      </c>
      <c r="AI215" s="11">
        <f t="shared" si="49"/>
        <v>11.561232611632311</v>
      </c>
    </row>
    <row r="216" spans="1:35" ht="12.75">
      <c r="A216" s="8">
        <f t="shared" si="50"/>
        <v>209</v>
      </c>
      <c r="B216" s="1">
        <v>1566</v>
      </c>
      <c r="C216" s="1" t="s">
        <v>646</v>
      </c>
      <c r="D216" s="1" t="s">
        <v>99</v>
      </c>
      <c r="E216" s="1" t="s">
        <v>333</v>
      </c>
      <c r="F216" s="1">
        <v>0.75</v>
      </c>
      <c r="G216" s="1" t="s">
        <v>391</v>
      </c>
      <c r="H216" s="33">
        <v>38382</v>
      </c>
      <c r="I216" s="35" t="s">
        <v>647</v>
      </c>
      <c r="J216" s="35">
        <v>22</v>
      </c>
      <c r="K216" s="35">
        <v>258</v>
      </c>
      <c r="L216" s="32" t="str">
        <f t="shared" si="40"/>
        <v>0</v>
      </c>
      <c r="M216" s="32">
        <f t="shared" si="41"/>
        <v>897.3721822387822</v>
      </c>
      <c r="N216" s="11"/>
      <c r="O216" s="11"/>
      <c r="P216" s="5"/>
      <c r="Q216" s="6"/>
      <c r="R216" s="7"/>
      <c r="T216" s="5"/>
      <c r="U216" s="6"/>
      <c r="V216" s="7"/>
      <c r="X216" s="8"/>
      <c r="Z216" s="11">
        <f t="shared" si="51"/>
        <v>347738.68304321705</v>
      </c>
      <c r="AA216" s="32">
        <f t="shared" si="39"/>
        <v>897.3721822387822</v>
      </c>
      <c r="AB216" s="18">
        <f t="shared" si="42"/>
        <v>0</v>
      </c>
      <c r="AC216" s="18">
        <f t="shared" si="43"/>
        <v>0</v>
      </c>
      <c r="AD216" s="11">
        <f t="shared" si="44"/>
        <v>6366.197723675814</v>
      </c>
      <c r="AE216" s="11">
        <f t="shared" si="45"/>
        <v>0</v>
      </c>
      <c r="AF216" s="11">
        <f t="shared" si="46"/>
        <v>6366.197723675814</v>
      </c>
      <c r="AG216" s="11">
        <f t="shared" si="47"/>
        <v>0</v>
      </c>
      <c r="AH216" s="11">
        <f t="shared" si="48"/>
        <v>5613.3037629115015</v>
      </c>
      <c r="AI216" s="11">
        <f t="shared" si="49"/>
        <v>52.318532557197315</v>
      </c>
    </row>
    <row r="217" spans="1:35" ht="12.75">
      <c r="A217" s="8">
        <f t="shared" si="50"/>
        <v>210</v>
      </c>
      <c r="B217" s="1">
        <v>1566</v>
      </c>
      <c r="C217" s="1" t="s">
        <v>648</v>
      </c>
      <c r="D217" s="1" t="s">
        <v>99</v>
      </c>
      <c r="E217" s="1" t="s">
        <v>649</v>
      </c>
      <c r="F217" s="1">
        <v>0.63</v>
      </c>
      <c r="G217" s="1" t="s">
        <v>351</v>
      </c>
      <c r="H217" s="33">
        <v>38382</v>
      </c>
      <c r="I217" s="35" t="s">
        <v>650</v>
      </c>
      <c r="J217" s="35">
        <v>22</v>
      </c>
      <c r="K217" s="35"/>
      <c r="L217" s="32">
        <f t="shared" si="40"/>
        <v>567.836663179204</v>
      </c>
      <c r="M217" s="32">
        <f t="shared" si="41"/>
        <v>2028.4658231026701</v>
      </c>
      <c r="N217" s="11"/>
      <c r="O217" s="11"/>
      <c r="P217" s="5">
        <v>-3</v>
      </c>
      <c r="Q217" s="6">
        <v>-5</v>
      </c>
      <c r="R217" s="7"/>
      <c r="T217" s="5">
        <v>51</v>
      </c>
      <c r="U217" s="6">
        <v>1</v>
      </c>
      <c r="V217" s="7"/>
      <c r="X217" s="8"/>
      <c r="Z217" s="11">
        <f t="shared" si="51"/>
        <v>349767.14886631974</v>
      </c>
      <c r="AA217" s="32">
        <f t="shared" si="39"/>
        <v>2028.4658231026701</v>
      </c>
      <c r="AB217" s="18">
        <f t="shared" si="42"/>
        <v>-0.05381431860315849</v>
      </c>
      <c r="AC217" s="18">
        <f t="shared" si="43"/>
        <v>0.8904088067257738</v>
      </c>
      <c r="AD217" s="11">
        <f t="shared" si="44"/>
        <v>4004.93871229492</v>
      </c>
      <c r="AE217" s="11">
        <f t="shared" si="45"/>
        <v>-215.41903780672254</v>
      </c>
      <c r="AF217" s="11">
        <f t="shared" si="46"/>
        <v>3999.140998688208</v>
      </c>
      <c r="AG217" s="11">
        <f t="shared" si="47"/>
        <v>4948.630049589141</v>
      </c>
      <c r="AH217" s="11">
        <f t="shared" si="48"/>
        <v>567.6484475810373</v>
      </c>
      <c r="AI217" s="11">
        <f t="shared" si="49"/>
        <v>5.110529968612836</v>
      </c>
    </row>
    <row r="218" spans="1:35" ht="12.75">
      <c r="A218" s="8">
        <f t="shared" si="50"/>
        <v>211</v>
      </c>
      <c r="B218" s="1">
        <v>1575</v>
      </c>
      <c r="C218" s="1" t="s">
        <v>71</v>
      </c>
      <c r="D218" s="1" t="s">
        <v>100</v>
      </c>
      <c r="E218" s="1" t="s">
        <v>51</v>
      </c>
      <c r="F218" s="1">
        <v>50</v>
      </c>
      <c r="G218" s="1" t="s">
        <v>702</v>
      </c>
      <c r="H218" s="33">
        <v>38381</v>
      </c>
      <c r="I218" s="35" t="s">
        <v>654</v>
      </c>
      <c r="J218" s="36">
        <v>33</v>
      </c>
      <c r="K218" s="36"/>
      <c r="L218" s="32">
        <f t="shared" si="40"/>
        <v>907.7631088354841</v>
      </c>
      <c r="M218" s="32">
        <f t="shared" si="41"/>
        <v>1931.8342274963177</v>
      </c>
      <c r="N218" s="11" t="s">
        <v>206</v>
      </c>
      <c r="O218" s="11"/>
      <c r="P218" s="5">
        <v>8</v>
      </c>
      <c r="Q218" s="6">
        <v>54</v>
      </c>
      <c r="R218" s="7"/>
      <c r="T218" s="5">
        <v>44</v>
      </c>
      <c r="U218" s="6">
        <v>25</v>
      </c>
      <c r="V218" s="7"/>
      <c r="X218" s="8"/>
      <c r="Z218" s="11">
        <f t="shared" si="51"/>
        <v>351698.98309381603</v>
      </c>
      <c r="AA218" s="32">
        <f t="shared" si="39"/>
        <v>1931.8342274963177</v>
      </c>
      <c r="AB218" s="18">
        <f t="shared" si="42"/>
        <v>0.15533430342749532</v>
      </c>
      <c r="AC218" s="18">
        <f t="shared" si="43"/>
        <v>0.775217076094148</v>
      </c>
      <c r="AD218" s="11">
        <f t="shared" si="44"/>
        <v>4547.178481435645</v>
      </c>
      <c r="AE218" s="11">
        <f t="shared" si="45"/>
        <v>703.4957394355374</v>
      </c>
      <c r="AF218" s="11">
        <f t="shared" si="46"/>
        <v>4492.429842148615</v>
      </c>
      <c r="AG218" s="11">
        <f t="shared" si="47"/>
        <v>4455.518074803843</v>
      </c>
      <c r="AH218" s="11">
        <f t="shared" si="48"/>
        <v>906.9942692743716</v>
      </c>
      <c r="AI218" s="11">
        <f t="shared" si="49"/>
        <v>8.169867979519356</v>
      </c>
    </row>
    <row r="219" spans="1:35" ht="12.75">
      <c r="A219" s="8">
        <f t="shared" si="50"/>
        <v>212</v>
      </c>
      <c r="B219" s="1">
        <v>1575</v>
      </c>
      <c r="C219" s="1" t="s">
        <v>651</v>
      </c>
      <c r="D219" s="1" t="s">
        <v>97</v>
      </c>
      <c r="E219" s="1" t="s">
        <v>332</v>
      </c>
      <c r="F219" s="1">
        <v>5</v>
      </c>
      <c r="G219" s="1" t="s">
        <v>652</v>
      </c>
      <c r="H219" s="33">
        <v>38373</v>
      </c>
      <c r="I219" s="35" t="s">
        <v>653</v>
      </c>
      <c r="J219" s="36">
        <v>46</v>
      </c>
      <c r="K219" s="36"/>
      <c r="L219" s="32">
        <f t="shared" si="40"/>
        <v>417.14869193535594</v>
      </c>
      <c r="M219" s="32">
        <f t="shared" si="41"/>
        <v>1127.7428350226267</v>
      </c>
      <c r="N219" s="11"/>
      <c r="O219" s="11"/>
      <c r="P219" s="5">
        <v>2</v>
      </c>
      <c r="Q219" s="6">
        <v>14</v>
      </c>
      <c r="R219" s="7"/>
      <c r="T219" s="5">
        <v>48</v>
      </c>
      <c r="U219" s="6">
        <v>49</v>
      </c>
      <c r="V219" s="7"/>
      <c r="X219" s="8"/>
      <c r="Z219" s="11">
        <f t="shared" si="51"/>
        <v>352826.72592883866</v>
      </c>
      <c r="AA219" s="32">
        <f t="shared" si="39"/>
        <v>1127.7428350226267</v>
      </c>
      <c r="AB219" s="18">
        <f t="shared" si="42"/>
        <v>0.038979019961206694</v>
      </c>
      <c r="AC219" s="18">
        <f t="shared" si="43"/>
        <v>0.8520115631818986</v>
      </c>
      <c r="AD219" s="11">
        <f t="shared" si="44"/>
        <v>4191.953803282011</v>
      </c>
      <c r="AE219" s="11">
        <f t="shared" si="45"/>
        <v>163.35687721451333</v>
      </c>
      <c r="AF219" s="11">
        <f t="shared" si="46"/>
        <v>4188.769654626193</v>
      </c>
      <c r="AG219" s="11">
        <f t="shared" si="47"/>
        <v>4791.2416728948865</v>
      </c>
      <c r="AH219" s="11">
        <f t="shared" si="48"/>
        <v>417.07406804917343</v>
      </c>
      <c r="AI219" s="11">
        <f t="shared" si="49"/>
        <v>3.7543382274182036</v>
      </c>
    </row>
    <row r="220" spans="1:35" ht="12.75">
      <c r="A220" s="8">
        <f t="shared" si="50"/>
        <v>213</v>
      </c>
      <c r="B220" s="1">
        <v>1584</v>
      </c>
      <c r="C220" s="1" t="s">
        <v>252</v>
      </c>
      <c r="D220" s="1" t="s">
        <v>98</v>
      </c>
      <c r="E220" s="1" t="s">
        <v>329</v>
      </c>
      <c r="F220" s="1">
        <v>0.015</v>
      </c>
      <c r="G220" s="1" t="s">
        <v>529</v>
      </c>
      <c r="H220" s="33">
        <v>38373</v>
      </c>
      <c r="I220" s="35" t="s">
        <v>655</v>
      </c>
      <c r="J220" s="36">
        <v>33</v>
      </c>
      <c r="K220" s="36"/>
      <c r="L220" s="32">
        <f t="shared" si="40"/>
        <v>15.296367146809462</v>
      </c>
      <c r="M220" s="32" t="str">
        <f t="shared" si="41"/>
        <v>200</v>
      </c>
      <c r="N220" s="11"/>
      <c r="O220" s="11"/>
      <c r="P220" s="5">
        <v>5</v>
      </c>
      <c r="Q220" s="6">
        <v>8</v>
      </c>
      <c r="R220" s="7"/>
      <c r="T220" s="5">
        <v>52</v>
      </c>
      <c r="U220" s="6">
        <v>5</v>
      </c>
      <c r="V220" s="7"/>
      <c r="X220" s="8"/>
      <c r="Z220" s="11">
        <f t="shared" si="51"/>
        <v>353026.72592883866</v>
      </c>
      <c r="AA220" s="32">
        <f t="shared" si="39"/>
        <v>130.06105630860117</v>
      </c>
      <c r="AB220" s="18">
        <f t="shared" si="42"/>
        <v>0.08959356826904226</v>
      </c>
      <c r="AC220" s="18">
        <f t="shared" si="43"/>
        <v>0.9090256520803799</v>
      </c>
      <c r="AD220" s="11">
        <f t="shared" si="44"/>
        <v>3912.1221439086466</v>
      </c>
      <c r="AE220" s="11">
        <f t="shared" si="45"/>
        <v>350.0322582050212</v>
      </c>
      <c r="AF220" s="11">
        <f t="shared" si="46"/>
        <v>3896.431327134648</v>
      </c>
      <c r="AG220" s="11">
        <f t="shared" si="47"/>
        <v>5022.327526961451</v>
      </c>
      <c r="AH220" s="11">
        <f t="shared" si="48"/>
        <v>15.296363467270735</v>
      </c>
      <c r="AI220" s="11">
        <f t="shared" si="49"/>
        <v>0.13766730432128516</v>
      </c>
    </row>
    <row r="221" spans="1:35" ht="12.75">
      <c r="A221" s="8">
        <f t="shared" si="50"/>
        <v>214</v>
      </c>
      <c r="B221" s="1">
        <v>1584</v>
      </c>
      <c r="C221" s="1" t="s">
        <v>656</v>
      </c>
      <c r="D221" s="1" t="s">
        <v>97</v>
      </c>
      <c r="E221" s="1" t="s">
        <v>675</v>
      </c>
      <c r="F221" s="1">
        <v>5</v>
      </c>
      <c r="G221" s="1" t="s">
        <v>393</v>
      </c>
      <c r="H221" s="33">
        <v>38373</v>
      </c>
      <c r="I221" s="35" t="s">
        <v>657</v>
      </c>
      <c r="J221" s="36">
        <v>33</v>
      </c>
      <c r="K221" s="36"/>
      <c r="L221" s="32">
        <f t="shared" si="40"/>
        <v>443.76120044460805</v>
      </c>
      <c r="M221" s="32">
        <f t="shared" si="41"/>
        <v>1199.6885617467046</v>
      </c>
      <c r="N221" s="11"/>
      <c r="O221" s="11"/>
      <c r="P221" s="5">
        <v>7</v>
      </c>
      <c r="Q221" s="6">
        <v>45</v>
      </c>
      <c r="R221" s="7"/>
      <c r="T221" s="5">
        <v>48</v>
      </c>
      <c r="U221" s="6">
        <v>35</v>
      </c>
      <c r="V221" s="7"/>
      <c r="X221" s="8"/>
      <c r="Z221" s="11">
        <f t="shared" si="51"/>
        <v>354226.41449058533</v>
      </c>
      <c r="AA221" s="32">
        <f t="shared" si="39"/>
        <v>1199.6885617467046</v>
      </c>
      <c r="AB221" s="18">
        <f t="shared" si="42"/>
        <v>0.13526301702956053</v>
      </c>
      <c r="AC221" s="18">
        <f t="shared" si="43"/>
        <v>0.8479391282605785</v>
      </c>
      <c r="AD221" s="11">
        <f t="shared" si="44"/>
        <v>4211.431008098684</v>
      </c>
      <c r="AE221" s="11">
        <f t="shared" si="45"/>
        <v>567.9153892257107</v>
      </c>
      <c r="AF221" s="11">
        <f t="shared" si="46"/>
        <v>4172.963365122645</v>
      </c>
      <c r="AG221" s="11">
        <f t="shared" si="47"/>
        <v>4774.130530364666</v>
      </c>
      <c r="AH221" s="11">
        <f t="shared" si="48"/>
        <v>443.6713645042819</v>
      </c>
      <c r="AI221" s="11">
        <f t="shared" si="49"/>
        <v>3.993850804001472</v>
      </c>
    </row>
    <row r="222" spans="1:35" ht="12.75">
      <c r="A222" s="8">
        <f t="shared" si="50"/>
        <v>215</v>
      </c>
      <c r="B222" s="1">
        <v>1593</v>
      </c>
      <c r="C222" s="1" t="s">
        <v>669</v>
      </c>
      <c r="D222" s="1" t="s">
        <v>670</v>
      </c>
      <c r="E222" s="1" t="s">
        <v>671</v>
      </c>
      <c r="F222" s="1">
        <v>150</v>
      </c>
      <c r="G222" s="1" t="s">
        <v>668</v>
      </c>
      <c r="H222" s="33">
        <v>38381</v>
      </c>
      <c r="I222" s="35" t="s">
        <v>658</v>
      </c>
      <c r="J222" s="36">
        <v>22</v>
      </c>
      <c r="K222" s="36"/>
      <c r="L222" s="32">
        <f t="shared" si="40"/>
        <v>4324.366054908426</v>
      </c>
      <c r="M222" s="32">
        <f t="shared" si="41"/>
        <v>8354.501183384</v>
      </c>
      <c r="N222" s="11"/>
      <c r="O222" s="11"/>
      <c r="P222" s="5">
        <v>47</v>
      </c>
      <c r="Q222" s="6">
        <v>59</v>
      </c>
      <c r="R222" s="7"/>
      <c r="T222" s="5">
        <v>29</v>
      </c>
      <c r="U222" s="6">
        <v>22</v>
      </c>
      <c r="V222" s="7"/>
      <c r="X222" s="8"/>
      <c r="Z222" s="11">
        <f t="shared" si="51"/>
        <v>362580.9156739693</v>
      </c>
      <c r="AA222" s="32">
        <f t="shared" si="39"/>
        <v>8354.501183384</v>
      </c>
      <c r="AB222" s="18">
        <f t="shared" si="42"/>
        <v>0.8374671527486124</v>
      </c>
      <c r="AC222" s="18">
        <f t="shared" si="43"/>
        <v>0.5125450236690015</v>
      </c>
      <c r="AD222" s="11">
        <f t="shared" si="44"/>
        <v>5548.136604522004</v>
      </c>
      <c r="AE222" s="11">
        <f t="shared" si="45"/>
        <v>4121.9889327350475</v>
      </c>
      <c r="AF222" s="11">
        <f t="shared" si="46"/>
        <v>3713.6272054215046</v>
      </c>
      <c r="AG222" s="11">
        <f t="shared" si="47"/>
        <v>3121.9631122897927</v>
      </c>
      <c r="AH222" s="11">
        <f t="shared" si="48"/>
        <v>4241.706952709183</v>
      </c>
      <c r="AI222" s="11">
        <f t="shared" si="49"/>
        <v>38.91929449417584</v>
      </c>
    </row>
    <row r="223" spans="1:35" ht="12.75">
      <c r="A223" s="8">
        <f t="shared" si="50"/>
        <v>216</v>
      </c>
      <c r="B223" s="1">
        <v>1602</v>
      </c>
      <c r="C223" s="1" t="s">
        <v>184</v>
      </c>
      <c r="D223" s="1" t="s">
        <v>103</v>
      </c>
      <c r="E223" s="1" t="s">
        <v>129</v>
      </c>
      <c r="F223" s="1">
        <v>25</v>
      </c>
      <c r="G223" s="1" t="s">
        <v>628</v>
      </c>
      <c r="H223" s="33">
        <v>38373</v>
      </c>
      <c r="I223" s="35" t="s">
        <v>659</v>
      </c>
      <c r="J223" s="36">
        <v>34</v>
      </c>
      <c r="K223" s="36">
        <v>1117</v>
      </c>
      <c r="L223" s="32" t="str">
        <f t="shared" si="40"/>
        <v>0</v>
      </c>
      <c r="M223" s="32">
        <f t="shared" si="41"/>
        <v>2539.8254587317106</v>
      </c>
      <c r="N223" s="11"/>
      <c r="O223" s="11"/>
      <c r="P223" s="5"/>
      <c r="Q223" s="6"/>
      <c r="R223" s="7"/>
      <c r="T223" s="5"/>
      <c r="U223" s="6"/>
      <c r="V223" s="7"/>
      <c r="X223" s="8"/>
      <c r="Z223" s="11">
        <f t="shared" si="51"/>
        <v>365120.74113270105</v>
      </c>
      <c r="AA223" s="32">
        <f t="shared" si="39"/>
        <v>2539.8254587317106</v>
      </c>
      <c r="AB223" s="18">
        <f t="shared" si="42"/>
        <v>0</v>
      </c>
      <c r="AC223" s="18">
        <f t="shared" si="43"/>
        <v>0</v>
      </c>
      <c r="AD223" s="11">
        <f t="shared" si="44"/>
        <v>6366.197723675814</v>
      </c>
      <c r="AE223" s="11">
        <f t="shared" si="45"/>
        <v>0</v>
      </c>
      <c r="AF223" s="11">
        <f t="shared" si="46"/>
        <v>6366.197723675814</v>
      </c>
      <c r="AG223" s="11">
        <f t="shared" si="47"/>
        <v>0</v>
      </c>
      <c r="AH223" s="11">
        <f t="shared" si="48"/>
        <v>5613.3037629115015</v>
      </c>
      <c r="AI223" s="11">
        <f t="shared" si="49"/>
        <v>52.318532557197315</v>
      </c>
    </row>
    <row r="224" spans="1:35" ht="12.75">
      <c r="A224" s="8">
        <f t="shared" si="50"/>
        <v>217</v>
      </c>
      <c r="B224" s="1">
        <v>1602</v>
      </c>
      <c r="C224" s="8" t="s">
        <v>331</v>
      </c>
      <c r="D224" s="1" t="s">
        <v>103</v>
      </c>
      <c r="F224" s="1">
        <v>5</v>
      </c>
      <c r="G224" s="1" t="s">
        <v>377</v>
      </c>
      <c r="H224" s="33">
        <v>38373</v>
      </c>
      <c r="I224" s="35" t="s">
        <v>354</v>
      </c>
      <c r="J224" s="35">
        <v>22</v>
      </c>
      <c r="K224" s="35"/>
      <c r="L224" s="32" t="str">
        <f t="shared" si="40"/>
        <v>0</v>
      </c>
      <c r="M224" s="32" t="str">
        <f t="shared" si="41"/>
        <v>200</v>
      </c>
      <c r="N224" s="11"/>
      <c r="O224" s="11"/>
      <c r="P224" s="5"/>
      <c r="Q224" s="6"/>
      <c r="R224" s="7"/>
      <c r="S224" s="39"/>
      <c r="T224" s="5"/>
      <c r="U224" s="6"/>
      <c r="V224" s="7"/>
      <c r="X224" s="8"/>
      <c r="Z224" s="11">
        <f t="shared" si="51"/>
        <v>365320.74113270105</v>
      </c>
      <c r="AA224" s="32">
        <f t="shared" si="39"/>
        <v>0</v>
      </c>
      <c r="AB224" s="18">
        <f t="shared" si="42"/>
        <v>0</v>
      </c>
      <c r="AC224" s="18">
        <f t="shared" si="43"/>
        <v>0</v>
      </c>
      <c r="AD224" s="11">
        <f t="shared" si="44"/>
        <v>6366.197723675814</v>
      </c>
      <c r="AE224" s="11">
        <f t="shared" si="45"/>
        <v>0</v>
      </c>
      <c r="AF224" s="11">
        <f t="shared" si="46"/>
        <v>6366.197723675814</v>
      </c>
      <c r="AG224" s="11">
        <f t="shared" si="47"/>
        <v>0</v>
      </c>
      <c r="AH224" s="11">
        <f t="shared" si="48"/>
        <v>5613.3037629115015</v>
      </c>
      <c r="AI224" s="11">
        <f t="shared" si="49"/>
        <v>52.318532557197315</v>
      </c>
    </row>
    <row r="225" spans="1:35" ht="12.75">
      <c r="A225" s="8">
        <f t="shared" si="50"/>
        <v>218</v>
      </c>
      <c r="B225" s="1">
        <v>1611</v>
      </c>
      <c r="C225" s="1" t="s">
        <v>130</v>
      </c>
      <c r="D225" s="1" t="s">
        <v>100</v>
      </c>
      <c r="E225" s="1" t="s">
        <v>131</v>
      </c>
      <c r="F225" s="1">
        <v>100</v>
      </c>
      <c r="G225" s="1" t="s">
        <v>631</v>
      </c>
      <c r="H225" s="33">
        <v>38374</v>
      </c>
      <c r="I225" s="35" t="s">
        <v>660</v>
      </c>
      <c r="J225" s="35">
        <v>45</v>
      </c>
      <c r="K225" s="35"/>
      <c r="L225" s="32">
        <f t="shared" si="40"/>
        <v>1271.7407102881775</v>
      </c>
      <c r="M225" s="32">
        <f t="shared" si="41"/>
        <v>2543.481420576355</v>
      </c>
      <c r="N225" s="11"/>
      <c r="O225" s="11"/>
      <c r="P225" s="5">
        <v>12</v>
      </c>
      <c r="Q225" s="6">
        <v>27</v>
      </c>
      <c r="R225" s="7"/>
      <c r="T225" s="5">
        <v>41</v>
      </c>
      <c r="U225" s="6">
        <v>54</v>
      </c>
      <c r="V225" s="7"/>
      <c r="X225" s="8"/>
      <c r="Z225" s="11">
        <f t="shared" si="51"/>
        <v>367864.2225532774</v>
      </c>
      <c r="AA225" s="32">
        <f t="shared" si="39"/>
        <v>2543.481420576355</v>
      </c>
      <c r="AB225" s="18">
        <f t="shared" si="42"/>
        <v>0.21729349187329403</v>
      </c>
      <c r="AC225" s="18">
        <f t="shared" si="43"/>
        <v>0.731292956585624</v>
      </c>
      <c r="AD225" s="11">
        <f t="shared" si="44"/>
        <v>4738.434471322399</v>
      </c>
      <c r="AE225" s="11">
        <f t="shared" si="45"/>
        <v>1021.5474910279886</v>
      </c>
      <c r="AF225" s="11">
        <f t="shared" si="46"/>
        <v>4627.00788443145</v>
      </c>
      <c r="AG225" s="11">
        <f t="shared" si="47"/>
        <v>4251.554094436378</v>
      </c>
      <c r="AH225" s="11">
        <f t="shared" si="48"/>
        <v>1269.6271842859576</v>
      </c>
      <c r="AI225" s="11">
        <f t="shared" si="49"/>
        <v>11.445666392593598</v>
      </c>
    </row>
    <row r="226" spans="1:35" ht="12.75">
      <c r="A226" s="8">
        <f t="shared" si="50"/>
        <v>219</v>
      </c>
      <c r="B226" s="1">
        <v>1638</v>
      </c>
      <c r="C226" s="1" t="s">
        <v>682</v>
      </c>
      <c r="D226" s="1" t="s">
        <v>98</v>
      </c>
      <c r="E226" s="1" t="s">
        <v>661</v>
      </c>
      <c r="F226" s="1">
        <v>1</v>
      </c>
      <c r="G226" s="1" t="s">
        <v>662</v>
      </c>
      <c r="H226" s="33">
        <v>38381</v>
      </c>
      <c r="I226" s="35" t="s">
        <v>372</v>
      </c>
      <c r="J226" s="35">
        <v>22</v>
      </c>
      <c r="K226" s="35"/>
      <c r="L226" s="32">
        <f t="shared" si="40"/>
        <v>144.72258580694486</v>
      </c>
      <c r="M226" s="32">
        <f t="shared" si="41"/>
        <v>482.40861935648286</v>
      </c>
      <c r="N226" s="11"/>
      <c r="O226" s="11"/>
      <c r="P226" s="5">
        <v>6</v>
      </c>
      <c r="Q226" s="6">
        <v>52</v>
      </c>
      <c r="R226" s="7"/>
      <c r="T226" s="5">
        <v>52</v>
      </c>
      <c r="U226" s="6">
        <v>43</v>
      </c>
      <c r="V226" s="7"/>
      <c r="X226" s="8"/>
      <c r="Z226" s="11">
        <f t="shared" si="51"/>
        <v>368346.63117263385</v>
      </c>
      <c r="AA226" s="32">
        <f t="shared" si="39"/>
        <v>482.40861935648286</v>
      </c>
      <c r="AB226" s="18">
        <f t="shared" si="42"/>
        <v>0.1198459419702773</v>
      </c>
      <c r="AC226" s="18">
        <f t="shared" si="43"/>
        <v>0.9200794040096775</v>
      </c>
      <c r="AD226" s="11">
        <f t="shared" si="44"/>
        <v>3856.3687121101916</v>
      </c>
      <c r="AE226" s="11">
        <f t="shared" si="45"/>
        <v>461.0645730271477</v>
      </c>
      <c r="AF226" s="11">
        <f t="shared" si="46"/>
        <v>3828.707236554097</v>
      </c>
      <c r="AG226" s="11">
        <f t="shared" si="47"/>
        <v>5065.263449534753</v>
      </c>
      <c r="AH226" s="11">
        <f t="shared" si="48"/>
        <v>144.7194695400382</v>
      </c>
      <c r="AI226" s="11">
        <f t="shared" si="49"/>
        <v>1.3025032722625036</v>
      </c>
    </row>
    <row r="227" spans="1:35" ht="12.75">
      <c r="A227" s="8">
        <f t="shared" si="50"/>
        <v>220</v>
      </c>
      <c r="B227" s="1">
        <v>1656</v>
      </c>
      <c r="C227" s="1" t="s">
        <v>664</v>
      </c>
      <c r="D227" s="1" t="s">
        <v>98</v>
      </c>
      <c r="E227" s="1"/>
      <c r="F227" s="1">
        <v>1</v>
      </c>
      <c r="G227" s="1" t="s">
        <v>613</v>
      </c>
      <c r="H227" s="33">
        <v>38381</v>
      </c>
      <c r="I227" s="35" t="s">
        <v>641</v>
      </c>
      <c r="J227" s="35">
        <v>33</v>
      </c>
      <c r="K227" s="35"/>
      <c r="L227" s="32" t="str">
        <f t="shared" si="40"/>
        <v>0</v>
      </c>
      <c r="M227" s="32" t="str">
        <f t="shared" si="41"/>
        <v>200</v>
      </c>
      <c r="N227" s="11"/>
      <c r="O227" s="11"/>
      <c r="P227" s="5"/>
      <c r="Q227" s="6"/>
      <c r="R227" s="7"/>
      <c r="T227" s="5"/>
      <c r="U227" s="6"/>
      <c r="V227" s="7"/>
      <c r="X227" s="8"/>
      <c r="Z227" s="11">
        <f t="shared" si="51"/>
        <v>368546.63117263385</v>
      </c>
      <c r="AA227" s="32">
        <f t="shared" si="39"/>
        <v>0</v>
      </c>
      <c r="AB227" s="18">
        <f t="shared" si="42"/>
        <v>0</v>
      </c>
      <c r="AC227" s="18">
        <f t="shared" si="43"/>
        <v>0</v>
      </c>
      <c r="AD227" s="11">
        <f t="shared" si="44"/>
        <v>6366.197723675814</v>
      </c>
      <c r="AE227" s="11">
        <f t="shared" si="45"/>
        <v>0</v>
      </c>
      <c r="AF227" s="11">
        <f t="shared" si="46"/>
        <v>6366.197723675814</v>
      </c>
      <c r="AG227" s="11">
        <f t="shared" si="47"/>
        <v>0</v>
      </c>
      <c r="AH227" s="11">
        <f t="shared" si="48"/>
        <v>5613.3037629115015</v>
      </c>
      <c r="AI227" s="11">
        <f t="shared" si="49"/>
        <v>52.318532557197315</v>
      </c>
    </row>
    <row r="228" spans="1:35" ht="12.75">
      <c r="A228" s="8">
        <f t="shared" si="50"/>
        <v>221</v>
      </c>
      <c r="B228" s="1">
        <v>1656</v>
      </c>
      <c r="C228" s="1" t="s">
        <v>663</v>
      </c>
      <c r="D228" s="1" t="s">
        <v>98</v>
      </c>
      <c r="E228" s="1" t="s">
        <v>666</v>
      </c>
      <c r="F228" s="1">
        <v>1</v>
      </c>
      <c r="G228" s="1" t="s">
        <v>420</v>
      </c>
      <c r="H228" s="33">
        <v>38381</v>
      </c>
      <c r="I228" s="35" t="s">
        <v>246</v>
      </c>
      <c r="J228" s="35">
        <v>33</v>
      </c>
      <c r="K228" s="35"/>
      <c r="L228" s="32">
        <f t="shared" si="40"/>
        <v>132.5149830534759</v>
      </c>
      <c r="M228" s="32">
        <f t="shared" si="41"/>
        <v>441.716610178253</v>
      </c>
      <c r="N228" s="11"/>
      <c r="O228" s="11"/>
      <c r="P228" s="5">
        <v>6</v>
      </c>
      <c r="Q228" s="6">
        <v>39</v>
      </c>
      <c r="R228" s="7"/>
      <c r="T228" s="5">
        <v>52</v>
      </c>
      <c r="U228" s="6">
        <v>44</v>
      </c>
      <c r="V228" s="7"/>
      <c r="X228" s="8"/>
      <c r="Z228" s="11">
        <f t="shared" si="51"/>
        <v>368988.3477828121</v>
      </c>
      <c r="AA228" s="32">
        <f t="shared" si="39"/>
        <v>441.716610178253</v>
      </c>
      <c r="AB228" s="18">
        <f t="shared" si="42"/>
        <v>0.11606439525762292</v>
      </c>
      <c r="AC228" s="18">
        <f t="shared" si="43"/>
        <v>0.9203702922183431</v>
      </c>
      <c r="AD228" s="11">
        <f t="shared" si="44"/>
        <v>3854.895123564566</v>
      </c>
      <c r="AE228" s="11">
        <f t="shared" si="45"/>
        <v>446.4122282102962</v>
      </c>
      <c r="AF228" s="11">
        <f t="shared" si="46"/>
        <v>3828.9597198437837</v>
      </c>
      <c r="AG228" s="11">
        <f t="shared" si="47"/>
        <v>5066.385007404515</v>
      </c>
      <c r="AH228" s="11">
        <f t="shared" si="48"/>
        <v>132.51259072331118</v>
      </c>
      <c r="AI228" s="11">
        <f t="shared" si="49"/>
        <v>1.1926348474812831</v>
      </c>
    </row>
    <row r="229" spans="1:35" ht="12.75">
      <c r="A229" s="8">
        <f t="shared" si="50"/>
        <v>222</v>
      </c>
      <c r="B229" s="1">
        <v>1656</v>
      </c>
      <c r="C229" s="1" t="s">
        <v>665</v>
      </c>
      <c r="D229" s="1" t="s">
        <v>98</v>
      </c>
      <c r="E229" s="1" t="s">
        <v>667</v>
      </c>
      <c r="F229" s="1">
        <v>1</v>
      </c>
      <c r="G229" s="1" t="s">
        <v>613</v>
      </c>
      <c r="H229" s="33">
        <v>38381</v>
      </c>
      <c r="I229" s="35" t="s">
        <v>378</v>
      </c>
      <c r="J229" s="35">
        <v>22</v>
      </c>
      <c r="K229" s="35"/>
      <c r="L229" s="32">
        <f t="shared" si="40"/>
        <v>114.98783530844597</v>
      </c>
      <c r="M229" s="32">
        <f t="shared" si="41"/>
        <v>383.29278436148655</v>
      </c>
      <c r="N229" s="11"/>
      <c r="O229" s="11"/>
      <c r="P229" s="5">
        <v>6</v>
      </c>
      <c r="Q229" s="6">
        <v>37</v>
      </c>
      <c r="R229" s="7"/>
      <c r="T229" s="5">
        <v>52</v>
      </c>
      <c r="U229" s="6">
        <v>3</v>
      </c>
      <c r="V229" s="7"/>
      <c r="X229" s="8"/>
      <c r="Z229" s="11">
        <f t="shared" si="51"/>
        <v>369371.64056717354</v>
      </c>
      <c r="AA229" s="32">
        <f t="shared" si="39"/>
        <v>383.29278436148655</v>
      </c>
      <c r="AB229" s="18">
        <f t="shared" si="42"/>
        <v>0.11548261884029147</v>
      </c>
      <c r="AC229" s="18">
        <f t="shared" si="43"/>
        <v>0.9084438756630484</v>
      </c>
      <c r="AD229" s="11">
        <f t="shared" si="44"/>
        <v>3915.0433534032786</v>
      </c>
      <c r="AE229" s="11">
        <f t="shared" si="45"/>
        <v>451.11520063098857</v>
      </c>
      <c r="AF229" s="11">
        <f t="shared" si="46"/>
        <v>3888.9663838591937</v>
      </c>
      <c r="AG229" s="11">
        <f t="shared" si="47"/>
        <v>5020.050696746789</v>
      </c>
      <c r="AH229" s="11">
        <f t="shared" si="48"/>
        <v>114.98627222401936</v>
      </c>
      <c r="AI229" s="11">
        <f t="shared" si="49"/>
        <v>1.0348905177760137</v>
      </c>
    </row>
    <row r="230" spans="2:35" ht="12.75">
      <c r="B230" s="1"/>
      <c r="C230" s="1"/>
      <c r="D230" s="1"/>
      <c r="E230" s="1"/>
      <c r="F230" s="1"/>
      <c r="G230" s="1"/>
      <c r="H230" s="1"/>
      <c r="I230" s="35"/>
      <c r="J230" s="36"/>
      <c r="K230" s="36"/>
      <c r="L230" s="11"/>
      <c r="M230" s="12"/>
      <c r="N230" s="11"/>
      <c r="O230" s="11"/>
      <c r="P230" s="5"/>
      <c r="Q230" s="6"/>
      <c r="R230" s="7"/>
      <c r="T230" s="5"/>
      <c r="U230" s="6"/>
      <c r="V230" s="7"/>
      <c r="X230" s="8"/>
      <c r="AB230" s="18"/>
      <c r="AC230" s="18"/>
      <c r="AD230" s="11"/>
      <c r="AE230" s="11"/>
      <c r="AF230" s="11"/>
      <c r="AG230" s="11"/>
      <c r="AI230" s="11"/>
    </row>
    <row r="231" spans="2:35" ht="12.75">
      <c r="B231" s="1"/>
      <c r="C231" s="26"/>
      <c r="D231" s="1"/>
      <c r="E231" s="1"/>
      <c r="F231" s="26"/>
      <c r="H231" s="1"/>
      <c r="J231" s="28"/>
      <c r="K231" s="28"/>
      <c r="L231" s="15" t="s">
        <v>338</v>
      </c>
      <c r="M231" s="29">
        <f>Z229</f>
        <v>369371.64056717354</v>
      </c>
      <c r="N231" s="11"/>
      <c r="O231" s="11"/>
      <c r="P231" s="5"/>
      <c r="R231" s="7"/>
      <c r="T231" s="5"/>
      <c r="U231" s="6"/>
      <c r="V231" s="7"/>
      <c r="X231" s="8"/>
      <c r="AB231" s="18"/>
      <c r="AC231" s="18"/>
      <c r="AD231" s="11"/>
      <c r="AE231" s="11"/>
      <c r="AF231" s="11"/>
      <c r="AG231" s="11"/>
      <c r="AI231" s="11"/>
    </row>
    <row r="232" spans="2:35" ht="12.75">
      <c r="B232" s="1"/>
      <c r="C232" s="1"/>
      <c r="D232" s="1"/>
      <c r="E232" s="1"/>
      <c r="F232" s="1"/>
      <c r="G232" s="1"/>
      <c r="H232" s="1"/>
      <c r="I232" s="15"/>
      <c r="J232" s="15"/>
      <c r="K232" s="15"/>
      <c r="L232" s="11"/>
      <c r="M232" s="11"/>
      <c r="N232" s="11"/>
      <c r="O232" s="11"/>
      <c r="P232" s="5"/>
      <c r="Q232" s="6"/>
      <c r="R232" s="7"/>
      <c r="T232" s="5"/>
      <c r="U232" s="6"/>
      <c r="V232" s="7"/>
      <c r="X232" s="8"/>
      <c r="AB232" s="18"/>
      <c r="AC232" s="18"/>
      <c r="AD232" s="11"/>
      <c r="AE232" s="11"/>
      <c r="AF232" s="11"/>
      <c r="AG232" s="11"/>
      <c r="AI232" s="11"/>
    </row>
    <row r="233" spans="2:35" ht="12.75">
      <c r="B233" s="1"/>
      <c r="C233" s="1"/>
      <c r="D233" s="1"/>
      <c r="E233" s="1"/>
      <c r="F233" s="1"/>
      <c r="G233" s="1"/>
      <c r="H233" s="1"/>
      <c r="I233" s="15"/>
      <c r="J233" s="15"/>
      <c r="K233" s="15"/>
      <c r="L233" s="11"/>
      <c r="M233" s="11"/>
      <c r="N233" s="11"/>
      <c r="O233" s="11"/>
      <c r="P233" s="5"/>
      <c r="Q233" s="6"/>
      <c r="R233" s="7"/>
      <c r="T233" s="5"/>
      <c r="U233" s="6"/>
      <c r="V233" s="7"/>
      <c r="X233" s="8"/>
      <c r="AB233" s="18"/>
      <c r="AC233" s="18"/>
      <c r="AD233" s="11"/>
      <c r="AE233" s="11"/>
      <c r="AF233" s="11"/>
      <c r="AG233" s="11"/>
      <c r="AI233" s="11"/>
    </row>
    <row r="234" spans="2:35" ht="12.75">
      <c r="B234" s="1"/>
      <c r="C234" s="1"/>
      <c r="D234" s="1"/>
      <c r="E234" s="1"/>
      <c r="F234" s="1"/>
      <c r="G234" s="1"/>
      <c r="H234" s="1"/>
      <c r="I234" s="15"/>
      <c r="J234" s="15"/>
      <c r="K234" s="15"/>
      <c r="L234" s="11"/>
      <c r="M234" s="11"/>
      <c r="N234" s="11"/>
      <c r="O234" s="11"/>
      <c r="P234" s="2"/>
      <c r="Q234" s="3"/>
      <c r="R234" s="4"/>
      <c r="S234" s="10"/>
      <c r="T234" s="2"/>
      <c r="U234" s="3"/>
      <c r="V234" s="4"/>
      <c r="X234" s="8"/>
      <c r="AB234" s="18"/>
      <c r="AC234" s="18"/>
      <c r="AD234" s="11"/>
      <c r="AE234" s="11"/>
      <c r="AF234" s="11"/>
      <c r="AG234" s="11"/>
      <c r="AI234" s="11"/>
    </row>
    <row r="235" spans="2:35" ht="12.75">
      <c r="B235" s="1"/>
      <c r="C235" s="1"/>
      <c r="D235" s="1"/>
      <c r="E235" s="1"/>
      <c r="F235" s="1"/>
      <c r="G235" s="1"/>
      <c r="H235" s="1"/>
      <c r="I235" s="15"/>
      <c r="J235" s="15"/>
      <c r="K235" s="15"/>
      <c r="L235" s="11"/>
      <c r="M235" s="11"/>
      <c r="N235" s="11"/>
      <c r="O235" s="11"/>
      <c r="P235" s="2"/>
      <c r="Q235" s="3"/>
      <c r="R235" s="4"/>
      <c r="S235" s="10"/>
      <c r="T235" s="2"/>
      <c r="U235" s="3"/>
      <c r="V235" s="4"/>
      <c r="X235" s="8"/>
      <c r="AB235" s="18"/>
      <c r="AC235" s="18"/>
      <c r="AD235" s="11"/>
      <c r="AE235" s="11"/>
      <c r="AF235" s="11"/>
      <c r="AG235" s="11"/>
      <c r="AI235" s="11"/>
    </row>
    <row r="236" spans="2:35" ht="12.75">
      <c r="B236" s="1"/>
      <c r="C236" s="1"/>
      <c r="D236" s="1"/>
      <c r="E236" s="1"/>
      <c r="F236" s="1"/>
      <c r="G236" s="1" t="s">
        <v>687</v>
      </c>
      <c r="H236" s="1"/>
      <c r="I236" s="15"/>
      <c r="J236" s="15"/>
      <c r="K236" s="15"/>
      <c r="L236" s="11"/>
      <c r="M236" s="11"/>
      <c r="N236" s="11"/>
      <c r="O236" s="11"/>
      <c r="P236" s="2"/>
      <c r="Q236" s="3"/>
      <c r="R236" s="4"/>
      <c r="S236" s="10"/>
      <c r="T236" s="2"/>
      <c r="U236" s="3"/>
      <c r="V236" s="4"/>
      <c r="X236" s="8"/>
      <c r="AB236" s="18"/>
      <c r="AC236" s="18"/>
      <c r="AD236" s="11"/>
      <c r="AE236" s="11"/>
      <c r="AF236" s="11"/>
      <c r="AG236" s="11"/>
      <c r="AI236" s="11"/>
    </row>
    <row r="237" spans="2:35" ht="12.75">
      <c r="B237" s="1"/>
      <c r="D237" s="1"/>
      <c r="F237" s="1"/>
      <c r="G237" s="1" t="s">
        <v>683</v>
      </c>
      <c r="H237" s="33" t="s">
        <v>688</v>
      </c>
      <c r="I237" s="35"/>
      <c r="J237" s="35"/>
      <c r="K237" s="35"/>
      <c r="L237" s="32">
        <f>IF(AG237=0,"0",$J$1*2*PI()/360*AI237)</f>
        <v>1116.9539440415656</v>
      </c>
      <c r="M237" s="32" t="s">
        <v>686</v>
      </c>
      <c r="N237" s="11"/>
      <c r="O237" s="11"/>
      <c r="P237" s="5">
        <v>0</v>
      </c>
      <c r="Q237" s="6">
        <v>0</v>
      </c>
      <c r="R237" s="7"/>
      <c r="S237" s="39"/>
      <c r="T237" s="5">
        <v>42</v>
      </c>
      <c r="U237" s="6">
        <v>40</v>
      </c>
      <c r="V237" s="7"/>
      <c r="X237" s="8"/>
      <c r="AA237" s="32" t="str">
        <f>IF(F237=0,"0",(10*(L237))/LOG(F237*1000))</f>
        <v>0</v>
      </c>
      <c r="AB237" s="18">
        <f>(P237+Q237/60+R237/3600)*PI()/180</f>
        <v>0</v>
      </c>
      <c r="AC237" s="18">
        <f>(T237+U237/60+V237/3600)*PI()/180</f>
        <v>0.7446738141842472</v>
      </c>
      <c r="AD237" s="11">
        <f>COS(AC237)*$J$1</f>
        <v>4681.122533308802</v>
      </c>
      <c r="AE237" s="11">
        <f>SIN(AB237)*AD237</f>
        <v>0</v>
      </c>
      <c r="AF237" s="11">
        <f>COS(AB237)*AD237</f>
        <v>4681.122533308802</v>
      </c>
      <c r="AG237" s="11">
        <f>SIN(AC237)*$J$1</f>
        <v>4314.575910223819</v>
      </c>
      <c r="AH237" s="11">
        <f>SQRT((AE237-$AE$2)^2+(AF237-$AF$2)^2+(AG237-$AG$2)^2)</f>
        <v>1115.5218643106657</v>
      </c>
      <c r="AI237" s="11">
        <f>ASIN(AH237/2/$J$1)*360/PI()</f>
        <v>10.052585496374089</v>
      </c>
    </row>
    <row r="238" spans="2:35" ht="12.75">
      <c r="B238" s="1"/>
      <c r="C238" s="1"/>
      <c r="D238" s="1"/>
      <c r="E238" s="1"/>
      <c r="F238" s="1"/>
      <c r="G238" s="1" t="s">
        <v>684</v>
      </c>
      <c r="H238" s="33" t="s">
        <v>688</v>
      </c>
      <c r="I238" s="35"/>
      <c r="J238" s="35"/>
      <c r="K238" s="35"/>
      <c r="L238" s="32">
        <f>IF(AG238=0,"0",$J$1*2*PI()/360*AI238)</f>
        <v>257.54621989235073</v>
      </c>
      <c r="M238" s="32" t="s">
        <v>686</v>
      </c>
      <c r="N238" s="11"/>
      <c r="O238" s="11"/>
      <c r="P238" s="5">
        <v>1</v>
      </c>
      <c r="Q238" s="6">
        <v>10</v>
      </c>
      <c r="R238" s="7"/>
      <c r="T238" s="5">
        <v>52</v>
      </c>
      <c r="U238" s="6">
        <v>5</v>
      </c>
      <c r="V238" s="7"/>
      <c r="X238" s="8"/>
      <c r="AA238" s="32" t="str">
        <f>IF(F238=0,"0",(10*(L238))/LOG(F238*1000))</f>
        <v>0</v>
      </c>
      <c r="AB238" s="18">
        <f>(P238+Q238/60+R238/3600)*PI()/180</f>
        <v>0.020362174606600513</v>
      </c>
      <c r="AC238" s="18">
        <f>(T238+U238/60+V238/3600)*PI()/180</f>
        <v>0.9090256520803799</v>
      </c>
      <c r="AD238" s="11">
        <f>COS(AC238)*$J$1</f>
        <v>3912.1221439086466</v>
      </c>
      <c r="AE238" s="11">
        <f>SIN(AB238)*AD238</f>
        <v>79.65380959109093</v>
      </c>
      <c r="AF238" s="11">
        <f>COS(AB238)*AD238</f>
        <v>3911.31115349802</v>
      </c>
      <c r="AG238" s="11">
        <f>SIN(AC238)*$J$1</f>
        <v>5022.327526961451</v>
      </c>
      <c r="AH238" s="11">
        <f>SQRT((AE238-$AE$2)^2+(AF238-$AF$2)^2+(AG238-$AG$2)^2)</f>
        <v>257.5286574396557</v>
      </c>
      <c r="AI238" s="11">
        <f>ASIN(AH238/2/$J$1)*360/PI()</f>
        <v>2.3179159790311568</v>
      </c>
    </row>
    <row r="239" spans="2:35" ht="12.75">
      <c r="B239" s="1"/>
      <c r="C239" s="1"/>
      <c r="D239" s="1"/>
      <c r="E239" s="1"/>
      <c r="F239" s="1"/>
      <c r="G239" s="1" t="s">
        <v>685</v>
      </c>
      <c r="H239" s="33" t="s">
        <v>688</v>
      </c>
      <c r="I239" s="35"/>
      <c r="J239" s="35"/>
      <c r="K239" s="35"/>
      <c r="L239" s="32">
        <f>IF(AG239=0,"0",$J$1*2*PI()/360*AI239)</f>
        <v>776.1228785849753</v>
      </c>
      <c r="M239" s="32" t="s">
        <v>686</v>
      </c>
      <c r="N239" s="11"/>
      <c r="O239" s="11"/>
      <c r="P239" s="5">
        <v>10</v>
      </c>
      <c r="Q239" s="6">
        <v>0</v>
      </c>
      <c r="R239" s="7"/>
      <c r="T239" s="5">
        <v>46</v>
      </c>
      <c r="U239" s="6">
        <v>0</v>
      </c>
      <c r="V239" s="7"/>
      <c r="X239" s="8"/>
      <c r="AA239" s="32" t="str">
        <f>IF(F239=0,"0",(10*(L239))/LOG(F239*1000))</f>
        <v>0</v>
      </c>
      <c r="AB239" s="18">
        <f>(P239+Q239/60+R239/3600)*PI()/180</f>
        <v>0.17453292519943295</v>
      </c>
      <c r="AC239" s="18">
        <f>(T239+U239/60+V239/3600)*PI()/180</f>
        <v>0.8028514559173915</v>
      </c>
      <c r="AD239" s="11">
        <f>COS(AC239)*$J$1</f>
        <v>4422.332536748419</v>
      </c>
      <c r="AE239" s="11">
        <f>SIN(AB239)*AD239</f>
        <v>767.9299860435362</v>
      </c>
      <c r="AF239" s="11">
        <f>COS(AB239)*AD239</f>
        <v>4355.147368587989</v>
      </c>
      <c r="AG239" s="11">
        <f>SIN(AC239)*$J$1</f>
        <v>4579.459399465335</v>
      </c>
      <c r="AH239" s="11">
        <f>SQRT((AE239-$AE$2)^2+(AF239-$AF$2)^2+(AG239-$AG$2)^2)</f>
        <v>775.6423278078541</v>
      </c>
      <c r="AI239" s="11">
        <f>ASIN(AH239/2/$J$1)*360/PI()</f>
        <v>6.985105907264778</v>
      </c>
    </row>
    <row r="240" spans="2:35" ht="12.75">
      <c r="B240" s="1"/>
      <c r="C240" s="1"/>
      <c r="D240" s="1"/>
      <c r="E240" s="1"/>
      <c r="F240" s="1"/>
      <c r="G240" s="1" t="s">
        <v>700</v>
      </c>
      <c r="H240" s="33" t="s">
        <v>688</v>
      </c>
      <c r="I240" s="35"/>
      <c r="J240" s="35"/>
      <c r="K240" s="35"/>
      <c r="L240" s="32">
        <f>IF(AG240=0,"0",$J$1*2*PI()/360*AI240)</f>
        <v>1713.0139370078869</v>
      </c>
      <c r="M240" s="32" t="s">
        <v>686</v>
      </c>
      <c r="N240" s="11"/>
      <c r="O240" s="11"/>
      <c r="P240" s="5">
        <v>20</v>
      </c>
      <c r="Q240" s="6">
        <v>50</v>
      </c>
      <c r="R240" s="7"/>
      <c r="T240" s="5">
        <v>41</v>
      </c>
      <c r="U240" s="6">
        <v>10</v>
      </c>
      <c r="V240" s="7"/>
      <c r="X240" s="8"/>
      <c r="AA240" s="32" t="str">
        <f>IF(F240=0,"0",(10*(L240))/LOG(F240*1000))</f>
        <v>0</v>
      </c>
      <c r="AB240" s="18">
        <f>(P240+Q240/60+R240/3600)*PI()/180</f>
        <v>0.363610260832152</v>
      </c>
      <c r="AC240" s="18">
        <f>(T240+U240/60+V240/3600)*PI()/180</f>
        <v>0.7184938754043324</v>
      </c>
      <c r="AD240" s="11">
        <f>COS(AC240)*$J$1</f>
        <v>4792.460860102604</v>
      </c>
      <c r="AE240" s="11">
        <f>SIN(AB240)*AD240</f>
        <v>1704.4423558634692</v>
      </c>
      <c r="AF240" s="11">
        <f>COS(AB240)*AD240</f>
        <v>4479.124618846185</v>
      </c>
      <c r="AG240" s="11">
        <f>SIN(AC240)*$J$1</f>
        <v>4190.559910241079</v>
      </c>
      <c r="AH240" s="11">
        <f>SQRT((AE240-$AE$2)^2+(AF240-$AF$2)^2+(AG240-$AG$2)^2)</f>
        <v>1707.8507466655303</v>
      </c>
      <c r="AI240" s="11">
        <f>ASIN(AH240/2/$J$1)*360/PI()</f>
        <v>15.417125433070982</v>
      </c>
    </row>
    <row r="241" spans="2:35" ht="12.75">
      <c r="B241" s="1"/>
      <c r="C241" s="1"/>
      <c r="D241" s="1"/>
      <c r="E241" s="1"/>
      <c r="F241" s="1"/>
      <c r="G241" s="1" t="s">
        <v>701</v>
      </c>
      <c r="H241" s="33" t="s">
        <v>688</v>
      </c>
      <c r="I241" s="35"/>
      <c r="J241" s="35"/>
      <c r="K241" s="35"/>
      <c r="L241" s="32">
        <f>IF(AG241=0,"0",$J$1*2*PI()/360*AI241)</f>
        <v>1297.9437516811624</v>
      </c>
      <c r="M241" s="32" t="s">
        <v>686</v>
      </c>
      <c r="N241" s="11"/>
      <c r="O241" s="11"/>
      <c r="P241" s="5">
        <v>24</v>
      </c>
      <c r="Q241" s="6">
        <v>0</v>
      </c>
      <c r="R241" s="7"/>
      <c r="T241" s="5">
        <v>52</v>
      </c>
      <c r="U241" s="6">
        <v>0</v>
      </c>
      <c r="V241" s="7"/>
      <c r="X241" s="8"/>
      <c r="AA241" s="32" t="str">
        <f>IF(F241=0,"0",(10*(L241))/LOG(F241*1000))</f>
        <v>0</v>
      </c>
      <c r="AB241" s="18">
        <f>(P241+Q241/60+R241/3600)*PI()/180</f>
        <v>0.41887902047863906</v>
      </c>
      <c r="AC241" s="18">
        <f>(T241+U241/60+V241/3600)*PI()/180</f>
        <v>0.9075712110370514</v>
      </c>
      <c r="AD241" s="11">
        <f>COS(AC241)*$J$1</f>
        <v>3919.422682773099</v>
      </c>
      <c r="AE241" s="11">
        <f>SIN(AB241)*AD241</f>
        <v>1594.172824786277</v>
      </c>
      <c r="AF241" s="11">
        <f>COS(AB241)*AD241</f>
        <v>3580.5707884287413</v>
      </c>
      <c r="AG241" s="11">
        <f>SIN(AC241)*$J$1</f>
        <v>5016.632265843176</v>
      </c>
      <c r="AH241" s="11">
        <f>SQRT((AE241-$AE$2)^2+(AF241-$AF$2)^2+(AG241-$AG$2)^2)</f>
        <v>1295.6969203550188</v>
      </c>
      <c r="AI241" s="11">
        <f>ASIN(AH241/2/$J$1)*360/PI()</f>
        <v>11.681493765130462</v>
      </c>
    </row>
    <row r="242" spans="2:35" ht="12.75">
      <c r="B242" s="1"/>
      <c r="C242" s="1"/>
      <c r="D242" s="1"/>
      <c r="E242" s="1"/>
      <c r="F242" s="1"/>
      <c r="G242" s="1"/>
      <c r="H242" s="1"/>
      <c r="I242" s="15"/>
      <c r="J242" s="15"/>
      <c r="K242" s="15"/>
      <c r="L242" s="11"/>
      <c r="M242" s="11"/>
      <c r="N242" s="11"/>
      <c r="O242" s="11"/>
      <c r="P242" s="5"/>
      <c r="Q242" s="6"/>
      <c r="R242" s="7"/>
      <c r="T242" s="5"/>
      <c r="U242" s="6"/>
      <c r="V242" s="7"/>
      <c r="X242" s="8"/>
      <c r="AB242" s="18"/>
      <c r="AC242" s="18"/>
      <c r="AD242" s="11"/>
      <c r="AE242" s="11"/>
      <c r="AF242" s="11"/>
      <c r="AG242" s="11"/>
      <c r="AI242" s="11"/>
    </row>
    <row r="243" spans="2:35" ht="12.75">
      <c r="B243" s="1"/>
      <c r="C243" s="1"/>
      <c r="D243" s="1"/>
      <c r="E243" s="1"/>
      <c r="F243" s="1"/>
      <c r="G243" s="1"/>
      <c r="H243" s="1"/>
      <c r="I243" s="15"/>
      <c r="J243" s="15"/>
      <c r="K243" s="15"/>
      <c r="L243" s="11"/>
      <c r="M243" s="11"/>
      <c r="N243" s="11"/>
      <c r="O243" s="11"/>
      <c r="P243" s="5"/>
      <c r="Q243" s="6"/>
      <c r="R243" s="7"/>
      <c r="T243" s="5"/>
      <c r="U243" s="6"/>
      <c r="V243" s="7"/>
      <c r="X243" s="8"/>
      <c r="AB243" s="18"/>
      <c r="AC243" s="18"/>
      <c r="AD243" s="11"/>
      <c r="AE243" s="11"/>
      <c r="AF243" s="11"/>
      <c r="AG243" s="11"/>
      <c r="AI243" s="11"/>
    </row>
    <row r="244" spans="2:35" ht="12.75">
      <c r="B244" s="1"/>
      <c r="C244" s="1"/>
      <c r="D244" s="1"/>
      <c r="E244" s="1"/>
      <c r="F244" s="1"/>
      <c r="G244" s="1"/>
      <c r="H244" s="1"/>
      <c r="I244" s="15"/>
      <c r="J244" s="15"/>
      <c r="K244" s="15"/>
      <c r="L244" s="11"/>
      <c r="M244" s="11"/>
      <c r="N244" s="11"/>
      <c r="O244" s="11"/>
      <c r="P244" s="5"/>
      <c r="Q244" s="6"/>
      <c r="R244" s="7"/>
      <c r="T244" s="5"/>
      <c r="U244" s="6"/>
      <c r="V244" s="7"/>
      <c r="X244" s="8"/>
      <c r="AB244" s="18"/>
      <c r="AC244" s="18"/>
      <c r="AD244" s="11"/>
      <c r="AE244" s="11"/>
      <c r="AF244" s="11"/>
      <c r="AG244" s="11"/>
      <c r="AI244" s="11"/>
    </row>
    <row r="245" spans="2:35" ht="12.75">
      <c r="B245" s="1"/>
      <c r="C245" s="1"/>
      <c r="D245" s="1"/>
      <c r="E245" s="1"/>
      <c r="F245" s="1"/>
      <c r="G245" s="1"/>
      <c r="H245" s="1"/>
      <c r="I245" s="15"/>
      <c r="J245" s="15"/>
      <c r="K245" s="15"/>
      <c r="L245" s="11"/>
      <c r="M245" s="11"/>
      <c r="N245" s="11"/>
      <c r="O245" s="11"/>
      <c r="P245" s="5"/>
      <c r="Q245" s="6"/>
      <c r="R245" s="7"/>
      <c r="T245" s="5"/>
      <c r="U245" s="6"/>
      <c r="V245" s="7"/>
      <c r="X245" s="8"/>
      <c r="AB245" s="18"/>
      <c r="AC245" s="18"/>
      <c r="AD245" s="11"/>
      <c r="AE245" s="11"/>
      <c r="AF245" s="11"/>
      <c r="AG245" s="11"/>
      <c r="AI245" s="11"/>
    </row>
    <row r="246" spans="2:35" ht="12.75">
      <c r="B246" s="1"/>
      <c r="C246" s="1"/>
      <c r="D246" s="1"/>
      <c r="E246" s="1"/>
      <c r="F246" s="1"/>
      <c r="G246" s="1"/>
      <c r="H246" s="1"/>
      <c r="I246" s="15"/>
      <c r="J246" s="15"/>
      <c r="K246" s="15"/>
      <c r="L246" s="11"/>
      <c r="M246" s="11"/>
      <c r="N246" s="11"/>
      <c r="O246" s="11"/>
      <c r="P246" s="5"/>
      <c r="Q246" s="6"/>
      <c r="R246" s="7"/>
      <c r="T246" s="5"/>
      <c r="U246" s="6"/>
      <c r="V246" s="7"/>
      <c r="X246" s="8"/>
      <c r="AB246" s="18"/>
      <c r="AC246" s="18"/>
      <c r="AD246" s="11"/>
      <c r="AE246" s="11"/>
      <c r="AF246" s="11"/>
      <c r="AG246" s="11"/>
      <c r="AI246" s="11"/>
    </row>
    <row r="247" spans="2:35" ht="12.75">
      <c r="B247" s="1"/>
      <c r="C247" s="1"/>
      <c r="D247" s="1"/>
      <c r="E247" s="1"/>
      <c r="F247" s="1"/>
      <c r="G247" s="1"/>
      <c r="H247" s="1"/>
      <c r="I247" s="15"/>
      <c r="J247" s="15"/>
      <c r="K247" s="15"/>
      <c r="L247" s="11"/>
      <c r="M247" s="11"/>
      <c r="N247" s="11"/>
      <c r="O247" s="11"/>
      <c r="P247" s="5"/>
      <c r="Q247" s="6"/>
      <c r="R247" s="7"/>
      <c r="T247" s="5"/>
      <c r="U247" s="6"/>
      <c r="V247" s="7"/>
      <c r="X247" s="8"/>
      <c r="AB247" s="18"/>
      <c r="AC247" s="18"/>
      <c r="AD247" s="11"/>
      <c r="AE247" s="11"/>
      <c r="AF247" s="11"/>
      <c r="AG247" s="11"/>
      <c r="AI247" s="11"/>
    </row>
    <row r="248" spans="2:35" ht="12.75">
      <c r="B248" s="1"/>
      <c r="C248" s="1"/>
      <c r="D248" s="1"/>
      <c r="E248" s="1"/>
      <c r="F248" s="1"/>
      <c r="G248" s="1"/>
      <c r="H248" s="1"/>
      <c r="I248" s="15"/>
      <c r="J248" s="15"/>
      <c r="K248" s="15"/>
      <c r="L248" s="11"/>
      <c r="M248" s="11"/>
      <c r="N248" s="11"/>
      <c r="O248" s="11"/>
      <c r="P248" s="5"/>
      <c r="Q248" s="6"/>
      <c r="R248" s="7"/>
      <c r="T248" s="5"/>
      <c r="U248" s="6"/>
      <c r="V248" s="7"/>
      <c r="X248" s="8"/>
      <c r="AB248" s="18"/>
      <c r="AC248" s="18"/>
      <c r="AD248" s="11"/>
      <c r="AE248" s="11"/>
      <c r="AF248" s="11"/>
      <c r="AG248" s="11"/>
      <c r="AI248" s="11"/>
    </row>
    <row r="249" spans="2:35" ht="12.75">
      <c r="B249" s="1"/>
      <c r="C249" s="1"/>
      <c r="D249" s="1"/>
      <c r="E249" s="1"/>
      <c r="F249" s="1"/>
      <c r="G249" s="1"/>
      <c r="H249" s="1"/>
      <c r="I249" s="15"/>
      <c r="J249" s="15"/>
      <c r="K249" s="15"/>
      <c r="L249" s="11"/>
      <c r="M249" s="11"/>
      <c r="N249" s="11"/>
      <c r="O249" s="11"/>
      <c r="P249" s="5"/>
      <c r="Q249" s="6"/>
      <c r="R249" s="7"/>
      <c r="T249" s="5"/>
      <c r="U249" s="6"/>
      <c r="V249" s="7"/>
      <c r="X249" s="8"/>
      <c r="AB249" s="18"/>
      <c r="AC249" s="18"/>
      <c r="AD249" s="11"/>
      <c r="AE249" s="11"/>
      <c r="AF249" s="11"/>
      <c r="AG249" s="11"/>
      <c r="AI249" s="11"/>
    </row>
    <row r="250" spans="2:35" ht="12.75">
      <c r="B250" s="1"/>
      <c r="C250" s="1"/>
      <c r="D250" s="1"/>
      <c r="E250" s="1"/>
      <c r="F250" s="1"/>
      <c r="G250" s="1"/>
      <c r="H250" s="1"/>
      <c r="I250" s="15"/>
      <c r="J250" s="15"/>
      <c r="K250" s="15"/>
      <c r="L250" s="11"/>
      <c r="M250" s="11"/>
      <c r="N250" s="11"/>
      <c r="O250" s="11"/>
      <c r="P250" s="5"/>
      <c r="Q250" s="6"/>
      <c r="R250" s="7"/>
      <c r="T250" s="5"/>
      <c r="U250" s="6"/>
      <c r="V250" s="7"/>
      <c r="X250" s="8"/>
      <c r="AB250" s="18"/>
      <c r="AC250" s="18"/>
      <c r="AD250" s="11"/>
      <c r="AE250" s="11"/>
      <c r="AF250" s="11"/>
      <c r="AG250" s="11"/>
      <c r="AI250" s="11"/>
    </row>
    <row r="251" spans="2:35" ht="12.75">
      <c r="B251" s="1"/>
      <c r="C251" s="1"/>
      <c r="D251" s="1"/>
      <c r="E251" s="1"/>
      <c r="F251" s="1"/>
      <c r="G251" s="1"/>
      <c r="H251" s="1"/>
      <c r="I251" s="15"/>
      <c r="J251" s="15"/>
      <c r="K251" s="15"/>
      <c r="L251" s="11"/>
      <c r="M251" s="11"/>
      <c r="N251" s="11"/>
      <c r="O251" s="11"/>
      <c r="P251" s="5"/>
      <c r="Q251" s="6"/>
      <c r="R251" s="7"/>
      <c r="T251" s="5"/>
      <c r="U251" s="6"/>
      <c r="V251" s="7"/>
      <c r="X251" s="8"/>
      <c r="AB251" s="18"/>
      <c r="AC251" s="18"/>
      <c r="AD251" s="11"/>
      <c r="AE251" s="11"/>
      <c r="AF251" s="11"/>
      <c r="AG251" s="11"/>
      <c r="AI251" s="11"/>
    </row>
    <row r="252" spans="2:35" ht="12.75">
      <c r="B252" s="1"/>
      <c r="C252" s="1"/>
      <c r="D252" s="1"/>
      <c r="E252" s="1"/>
      <c r="F252" s="1"/>
      <c r="G252" s="1"/>
      <c r="H252" s="1"/>
      <c r="I252" s="15"/>
      <c r="J252" s="15"/>
      <c r="K252" s="15"/>
      <c r="L252" s="11"/>
      <c r="M252" s="11"/>
      <c r="N252" s="11"/>
      <c r="O252" s="11"/>
      <c r="P252" s="5"/>
      <c r="Q252" s="6"/>
      <c r="R252" s="7"/>
      <c r="T252" s="5"/>
      <c r="U252" s="6"/>
      <c r="V252" s="7"/>
      <c r="X252" s="8"/>
      <c r="AB252" s="18"/>
      <c r="AC252" s="18"/>
      <c r="AD252" s="11"/>
      <c r="AE252" s="11"/>
      <c r="AF252" s="11"/>
      <c r="AG252" s="11"/>
      <c r="AI252" s="11"/>
    </row>
    <row r="253" spans="2:35" ht="12.75">
      <c r="B253" s="1"/>
      <c r="C253" s="1"/>
      <c r="D253" s="1"/>
      <c r="E253" s="1"/>
      <c r="F253" s="1"/>
      <c r="G253" s="1"/>
      <c r="H253" s="1"/>
      <c r="I253" s="15"/>
      <c r="J253" s="15"/>
      <c r="K253" s="15"/>
      <c r="L253" s="11"/>
      <c r="M253" s="11"/>
      <c r="N253" s="11"/>
      <c r="O253" s="11"/>
      <c r="P253" s="5"/>
      <c r="Q253" s="6"/>
      <c r="R253" s="7"/>
      <c r="T253" s="5"/>
      <c r="U253" s="6"/>
      <c r="V253" s="7"/>
      <c r="X253" s="8"/>
      <c r="AB253" s="18"/>
      <c r="AC253" s="18"/>
      <c r="AD253" s="11"/>
      <c r="AE253" s="11"/>
      <c r="AF253" s="11"/>
      <c r="AG253" s="11"/>
      <c r="AI253" s="11"/>
    </row>
    <row r="254" spans="2:35" ht="12.75">
      <c r="B254" s="1"/>
      <c r="C254" s="1"/>
      <c r="D254" s="1"/>
      <c r="E254" s="1"/>
      <c r="F254" s="1"/>
      <c r="G254" s="1"/>
      <c r="H254" s="1"/>
      <c r="I254" s="15"/>
      <c r="J254" s="15"/>
      <c r="K254" s="15"/>
      <c r="L254" s="11"/>
      <c r="M254" s="11"/>
      <c r="N254" s="11"/>
      <c r="O254" s="11"/>
      <c r="P254" s="5"/>
      <c r="Q254" s="6"/>
      <c r="R254" s="7"/>
      <c r="T254" s="5"/>
      <c r="U254" s="6"/>
      <c r="V254" s="7"/>
      <c r="X254" s="8"/>
      <c r="AB254" s="18"/>
      <c r="AC254" s="18"/>
      <c r="AD254" s="11"/>
      <c r="AE254" s="11"/>
      <c r="AF254" s="11"/>
      <c r="AG254" s="11"/>
      <c r="AI254" s="11"/>
    </row>
    <row r="255" spans="2:35" ht="12.75">
      <c r="B255" s="1"/>
      <c r="C255" s="1"/>
      <c r="D255" s="1"/>
      <c r="E255" s="1"/>
      <c r="F255" s="1"/>
      <c r="G255" s="1"/>
      <c r="H255" s="1"/>
      <c r="I255" s="15"/>
      <c r="J255" s="15"/>
      <c r="K255" s="15"/>
      <c r="L255" s="11"/>
      <c r="M255" s="11"/>
      <c r="N255" s="11"/>
      <c r="O255" s="11"/>
      <c r="P255" s="5"/>
      <c r="Q255" s="6"/>
      <c r="R255" s="7"/>
      <c r="T255" s="5"/>
      <c r="U255" s="6"/>
      <c r="V255" s="7"/>
      <c r="X255" s="8"/>
      <c r="AB255" s="18"/>
      <c r="AC255" s="18"/>
      <c r="AD255" s="11"/>
      <c r="AE255" s="11"/>
      <c r="AF255" s="11"/>
      <c r="AG255" s="11"/>
      <c r="AI255" s="11"/>
    </row>
    <row r="256" spans="2:35" ht="12.75">
      <c r="B256" s="1"/>
      <c r="C256" s="1"/>
      <c r="D256" s="1"/>
      <c r="E256" s="1"/>
      <c r="F256" s="1"/>
      <c r="G256" s="1"/>
      <c r="H256" s="1"/>
      <c r="I256" s="15"/>
      <c r="J256" s="15"/>
      <c r="K256" s="15"/>
      <c r="L256" s="11"/>
      <c r="M256" s="11"/>
      <c r="N256" s="11"/>
      <c r="O256" s="11"/>
      <c r="P256" s="5"/>
      <c r="Q256" s="6"/>
      <c r="R256" s="7"/>
      <c r="T256" s="5"/>
      <c r="U256" s="6"/>
      <c r="V256" s="7"/>
      <c r="X256" s="8"/>
      <c r="AB256" s="18"/>
      <c r="AC256" s="18"/>
      <c r="AD256" s="11"/>
      <c r="AE256" s="11"/>
      <c r="AF256" s="11"/>
      <c r="AG256" s="11"/>
      <c r="AI256" s="11"/>
    </row>
    <row r="257" spans="2:35" ht="12.75">
      <c r="B257" s="1"/>
      <c r="C257" s="1"/>
      <c r="D257" s="1"/>
      <c r="E257" s="1"/>
      <c r="F257" s="1"/>
      <c r="G257" s="1"/>
      <c r="H257" s="1"/>
      <c r="I257" s="15"/>
      <c r="J257" s="15"/>
      <c r="K257" s="15"/>
      <c r="L257" s="11"/>
      <c r="M257" s="11"/>
      <c r="N257" s="11"/>
      <c r="O257" s="11"/>
      <c r="P257" s="5"/>
      <c r="Q257" s="6"/>
      <c r="R257" s="7"/>
      <c r="T257" s="5"/>
      <c r="U257" s="6"/>
      <c r="V257" s="7"/>
      <c r="X257" s="8"/>
      <c r="AB257" s="18"/>
      <c r="AC257" s="18"/>
      <c r="AD257" s="11"/>
      <c r="AE257" s="11"/>
      <c r="AF257" s="11"/>
      <c r="AG257" s="11"/>
      <c r="AI257" s="11"/>
    </row>
    <row r="258" spans="2:35" ht="12.75">
      <c r="B258" s="1"/>
      <c r="C258" s="1"/>
      <c r="D258" s="1"/>
      <c r="E258" s="1"/>
      <c r="F258" s="1"/>
      <c r="G258" s="1"/>
      <c r="H258" s="1"/>
      <c r="I258" s="15"/>
      <c r="J258" s="15"/>
      <c r="K258" s="15"/>
      <c r="L258" s="11"/>
      <c r="M258" s="11"/>
      <c r="N258" s="11"/>
      <c r="O258" s="11"/>
      <c r="P258" s="5"/>
      <c r="Q258" s="6"/>
      <c r="R258" s="7"/>
      <c r="T258" s="5"/>
      <c r="U258" s="6"/>
      <c r="V258" s="7"/>
      <c r="X258" s="8"/>
      <c r="AB258" s="18"/>
      <c r="AC258" s="18"/>
      <c r="AD258" s="11"/>
      <c r="AE258" s="11"/>
      <c r="AF258" s="11"/>
      <c r="AG258" s="11"/>
      <c r="AI258" s="11"/>
    </row>
    <row r="259" spans="2:35" ht="12.75">
      <c r="B259" s="1"/>
      <c r="C259" s="1"/>
      <c r="D259" s="1"/>
      <c r="E259" s="1"/>
      <c r="F259" s="1"/>
      <c r="G259" s="1"/>
      <c r="H259" s="1"/>
      <c r="I259" s="15"/>
      <c r="J259" s="15"/>
      <c r="K259" s="15"/>
      <c r="L259" s="11"/>
      <c r="M259" s="11"/>
      <c r="N259" s="11"/>
      <c r="O259" s="11"/>
      <c r="P259" s="5"/>
      <c r="Q259" s="6"/>
      <c r="R259" s="7"/>
      <c r="T259" s="5"/>
      <c r="U259" s="6"/>
      <c r="V259" s="7"/>
      <c r="X259" s="8"/>
      <c r="AB259" s="18"/>
      <c r="AC259" s="18"/>
      <c r="AD259" s="11"/>
      <c r="AE259" s="11"/>
      <c r="AF259" s="11"/>
      <c r="AG259" s="11"/>
      <c r="AI259" s="11"/>
    </row>
    <row r="260" spans="2:35" ht="12.75">
      <c r="B260" s="1"/>
      <c r="C260" s="1"/>
      <c r="D260" s="1"/>
      <c r="E260" s="1"/>
      <c r="F260" s="1"/>
      <c r="G260" s="1"/>
      <c r="H260" s="1"/>
      <c r="I260" s="15"/>
      <c r="J260" s="15"/>
      <c r="K260" s="15"/>
      <c r="L260" s="11"/>
      <c r="M260" s="11"/>
      <c r="N260" s="11"/>
      <c r="O260" s="11"/>
      <c r="P260" s="5"/>
      <c r="Q260" s="6"/>
      <c r="R260" s="7"/>
      <c r="T260" s="5"/>
      <c r="U260" s="6"/>
      <c r="V260" s="7"/>
      <c r="X260" s="8"/>
      <c r="AB260" s="18"/>
      <c r="AC260" s="18"/>
      <c r="AD260" s="11"/>
      <c r="AE260" s="11"/>
      <c r="AF260" s="11"/>
      <c r="AG260" s="11"/>
      <c r="AI260" s="11"/>
    </row>
    <row r="261" spans="2:35" ht="12.75">
      <c r="B261" s="1"/>
      <c r="C261" s="1"/>
      <c r="D261" s="1"/>
      <c r="E261" s="1"/>
      <c r="F261" s="1"/>
      <c r="G261" s="1"/>
      <c r="H261" s="1"/>
      <c r="I261" s="15"/>
      <c r="J261" s="15"/>
      <c r="K261" s="15"/>
      <c r="L261" s="11"/>
      <c r="M261" s="11"/>
      <c r="N261" s="11"/>
      <c r="O261" s="11"/>
      <c r="P261" s="5"/>
      <c r="Q261" s="6"/>
      <c r="R261" s="7"/>
      <c r="T261" s="5"/>
      <c r="U261" s="6"/>
      <c r="V261" s="7"/>
      <c r="X261" s="8"/>
      <c r="AB261" s="18"/>
      <c r="AC261" s="18"/>
      <c r="AD261" s="11"/>
      <c r="AE261" s="11"/>
      <c r="AF261" s="11"/>
      <c r="AG261" s="11"/>
      <c r="AI261" s="11"/>
    </row>
    <row r="262" spans="2:35" ht="12.75">
      <c r="B262" s="1"/>
      <c r="C262" s="1"/>
      <c r="D262" s="1"/>
      <c r="E262" s="1"/>
      <c r="F262" s="1"/>
      <c r="G262" s="1"/>
      <c r="H262" s="1"/>
      <c r="I262" s="15"/>
      <c r="J262" s="15"/>
      <c r="K262" s="15"/>
      <c r="L262" s="11"/>
      <c r="M262" s="11"/>
      <c r="N262" s="11"/>
      <c r="O262" s="11"/>
      <c r="P262" s="5"/>
      <c r="Q262" s="6"/>
      <c r="R262" s="7"/>
      <c r="T262" s="5"/>
      <c r="U262" s="6"/>
      <c r="V262" s="7"/>
      <c r="X262" s="8"/>
      <c r="AB262" s="18"/>
      <c r="AC262" s="18"/>
      <c r="AD262" s="11"/>
      <c r="AE262" s="11"/>
      <c r="AF262" s="11"/>
      <c r="AG262" s="11"/>
      <c r="AI262" s="11"/>
    </row>
    <row r="263" spans="2:35" ht="12.75">
      <c r="B263" s="1"/>
      <c r="C263" s="1"/>
      <c r="D263" s="1"/>
      <c r="E263" s="1"/>
      <c r="F263" s="1"/>
      <c r="G263" s="1"/>
      <c r="H263" s="1"/>
      <c r="I263" s="15"/>
      <c r="J263" s="15"/>
      <c r="K263" s="15"/>
      <c r="L263" s="11"/>
      <c r="M263" s="11"/>
      <c r="N263" s="11"/>
      <c r="O263" s="11"/>
      <c r="P263" s="5"/>
      <c r="Q263" s="6"/>
      <c r="R263" s="7"/>
      <c r="T263" s="5"/>
      <c r="U263" s="6"/>
      <c r="V263" s="7"/>
      <c r="X263" s="8"/>
      <c r="AB263" s="18"/>
      <c r="AC263" s="18"/>
      <c r="AD263" s="11"/>
      <c r="AE263" s="11"/>
      <c r="AF263" s="11"/>
      <c r="AG263" s="11"/>
      <c r="AI263" s="11"/>
    </row>
    <row r="264" spans="2:35" ht="12.75">
      <c r="B264" s="1"/>
      <c r="C264" s="1"/>
      <c r="D264" s="1"/>
      <c r="E264" s="1"/>
      <c r="F264" s="1"/>
      <c r="G264" s="1"/>
      <c r="H264" s="1"/>
      <c r="I264" s="15"/>
      <c r="J264" s="15"/>
      <c r="K264" s="15"/>
      <c r="L264" s="11"/>
      <c r="M264" s="11"/>
      <c r="N264" s="11"/>
      <c r="O264" s="11"/>
      <c r="P264" s="5"/>
      <c r="Q264" s="6"/>
      <c r="R264" s="7"/>
      <c r="T264" s="5"/>
      <c r="U264" s="6"/>
      <c r="V264" s="7"/>
      <c r="X264" s="8"/>
      <c r="AB264" s="18"/>
      <c r="AC264" s="18"/>
      <c r="AD264" s="11"/>
      <c r="AE264" s="11"/>
      <c r="AF264" s="11"/>
      <c r="AG264" s="11"/>
      <c r="AI264" s="11"/>
    </row>
    <row r="265" spans="2:35" ht="12.75">
      <c r="B265" s="1"/>
      <c r="C265" s="1"/>
      <c r="D265" s="1"/>
      <c r="E265" s="1"/>
      <c r="F265" s="1"/>
      <c r="G265" s="1"/>
      <c r="H265" s="1"/>
      <c r="I265" s="15"/>
      <c r="J265" s="15"/>
      <c r="K265" s="15"/>
      <c r="L265" s="11"/>
      <c r="M265" s="11"/>
      <c r="N265" s="11"/>
      <c r="O265" s="11"/>
      <c r="P265" s="5"/>
      <c r="Q265" s="6"/>
      <c r="R265" s="7"/>
      <c r="T265" s="5"/>
      <c r="U265" s="6"/>
      <c r="V265" s="7"/>
      <c r="X265" s="8"/>
      <c r="AB265" s="18"/>
      <c r="AC265" s="18"/>
      <c r="AD265" s="11"/>
      <c r="AE265" s="11"/>
      <c r="AF265" s="11"/>
      <c r="AG265" s="11"/>
      <c r="AI265" s="11"/>
    </row>
    <row r="266" spans="2:35" ht="12.75">
      <c r="B266" s="1"/>
      <c r="C266" s="1"/>
      <c r="D266" s="1"/>
      <c r="E266" s="1"/>
      <c r="F266" s="1"/>
      <c r="G266" s="1"/>
      <c r="H266" s="1"/>
      <c r="I266" s="15"/>
      <c r="J266" s="15"/>
      <c r="K266" s="15"/>
      <c r="L266" s="11"/>
      <c r="M266" s="11"/>
      <c r="N266" s="11"/>
      <c r="O266" s="11"/>
      <c r="P266" s="5"/>
      <c r="Q266" s="6"/>
      <c r="R266" s="7"/>
      <c r="T266" s="5"/>
      <c r="U266" s="6"/>
      <c r="V266" s="7"/>
      <c r="X266" s="8"/>
      <c r="AB266" s="18"/>
      <c r="AC266" s="18"/>
      <c r="AD266" s="11"/>
      <c r="AE266" s="11"/>
      <c r="AF266" s="11"/>
      <c r="AG266" s="11"/>
      <c r="AI266" s="11"/>
    </row>
    <row r="267" spans="2:35" ht="12.75">
      <c r="B267" s="1"/>
      <c r="C267" s="1"/>
      <c r="D267" s="1"/>
      <c r="E267" s="1"/>
      <c r="F267" s="1"/>
      <c r="G267" s="1"/>
      <c r="H267" s="1"/>
      <c r="I267" s="15"/>
      <c r="J267" s="15"/>
      <c r="K267" s="15"/>
      <c r="L267" s="11"/>
      <c r="M267" s="11"/>
      <c r="N267" s="11"/>
      <c r="O267" s="11"/>
      <c r="P267" s="5"/>
      <c r="Q267" s="6"/>
      <c r="R267" s="7"/>
      <c r="T267" s="5"/>
      <c r="U267" s="6"/>
      <c r="V267" s="7"/>
      <c r="X267" s="8"/>
      <c r="AB267" s="18"/>
      <c r="AC267" s="18"/>
      <c r="AD267" s="11"/>
      <c r="AE267" s="11"/>
      <c r="AF267" s="11"/>
      <c r="AG267" s="11"/>
      <c r="AI267" s="11"/>
    </row>
    <row r="268" spans="2:35" ht="12.75">
      <c r="B268" s="1"/>
      <c r="C268" s="1"/>
      <c r="D268" s="1"/>
      <c r="E268" s="1"/>
      <c r="F268" s="1"/>
      <c r="G268" s="1"/>
      <c r="H268" s="1"/>
      <c r="I268" s="15"/>
      <c r="J268" s="15"/>
      <c r="K268" s="15"/>
      <c r="L268" s="11"/>
      <c r="M268" s="11"/>
      <c r="N268" s="11"/>
      <c r="O268" s="11"/>
      <c r="P268" s="5"/>
      <c r="Q268" s="6"/>
      <c r="R268" s="7"/>
      <c r="T268" s="5"/>
      <c r="U268" s="6"/>
      <c r="V268" s="7"/>
      <c r="X268" s="8"/>
      <c r="AB268" s="18"/>
      <c r="AC268" s="18"/>
      <c r="AD268" s="11"/>
      <c r="AE268" s="11"/>
      <c r="AF268" s="11"/>
      <c r="AG268" s="11"/>
      <c r="AI268" s="11"/>
    </row>
    <row r="269" spans="2:35" ht="12.75">
      <c r="B269" s="1"/>
      <c r="C269" s="1"/>
      <c r="D269" s="1"/>
      <c r="E269" s="1"/>
      <c r="F269" s="1"/>
      <c r="G269" s="1"/>
      <c r="H269" s="1"/>
      <c r="I269" s="15"/>
      <c r="J269" s="15"/>
      <c r="K269" s="15"/>
      <c r="L269" s="11"/>
      <c r="M269" s="11"/>
      <c r="N269" s="11"/>
      <c r="O269" s="11"/>
      <c r="P269" s="5"/>
      <c r="Q269" s="6"/>
      <c r="R269" s="7"/>
      <c r="T269" s="5"/>
      <c r="U269" s="6"/>
      <c r="V269" s="7"/>
      <c r="X269" s="8"/>
      <c r="AB269" s="18"/>
      <c r="AC269" s="18"/>
      <c r="AD269" s="11"/>
      <c r="AE269" s="11"/>
      <c r="AF269" s="11"/>
      <c r="AG269" s="11"/>
      <c r="AI269" s="11"/>
    </row>
    <row r="270" spans="2:35" ht="12.75">
      <c r="B270" s="1"/>
      <c r="C270" s="1"/>
      <c r="D270" s="1"/>
      <c r="E270" s="1"/>
      <c r="F270" s="1"/>
      <c r="G270" s="1"/>
      <c r="H270" s="1"/>
      <c r="I270" s="15"/>
      <c r="J270" s="15"/>
      <c r="K270" s="15"/>
      <c r="L270" s="11"/>
      <c r="M270" s="11"/>
      <c r="N270" s="11"/>
      <c r="O270" s="11"/>
      <c r="P270" s="5"/>
      <c r="Q270" s="6"/>
      <c r="R270" s="7"/>
      <c r="T270" s="5"/>
      <c r="U270" s="6"/>
      <c r="V270" s="7"/>
      <c r="X270" s="8"/>
      <c r="AB270" s="18"/>
      <c r="AC270" s="18"/>
      <c r="AD270" s="11"/>
      <c r="AE270" s="11"/>
      <c r="AF270" s="11"/>
      <c r="AG270" s="11"/>
      <c r="AI270" s="11"/>
    </row>
    <row r="271" spans="2:35" ht="12.75">
      <c r="B271" s="1"/>
      <c r="C271" s="1"/>
      <c r="D271" s="1"/>
      <c r="E271" s="1"/>
      <c r="F271" s="1"/>
      <c r="G271" s="1"/>
      <c r="H271" s="1"/>
      <c r="I271" s="15"/>
      <c r="J271" s="15"/>
      <c r="K271" s="15"/>
      <c r="L271" s="11"/>
      <c r="M271" s="11"/>
      <c r="N271" s="11"/>
      <c r="O271" s="11"/>
      <c r="P271" s="5"/>
      <c r="Q271" s="6"/>
      <c r="R271" s="7"/>
      <c r="T271" s="5"/>
      <c r="U271" s="6"/>
      <c r="V271" s="7"/>
      <c r="X271" s="8"/>
      <c r="AB271" s="18"/>
      <c r="AC271" s="18"/>
      <c r="AD271" s="11"/>
      <c r="AE271" s="11"/>
      <c r="AF271" s="11"/>
      <c r="AG271" s="11"/>
      <c r="AI271" s="11"/>
    </row>
    <row r="272" spans="2:35" ht="12.75">
      <c r="B272" s="1"/>
      <c r="C272" s="1"/>
      <c r="D272" s="1"/>
      <c r="E272" s="1"/>
      <c r="F272" s="1"/>
      <c r="G272" s="1"/>
      <c r="H272" s="1"/>
      <c r="I272" s="15"/>
      <c r="J272" s="15"/>
      <c r="K272" s="15"/>
      <c r="L272" s="11"/>
      <c r="M272" s="11"/>
      <c r="N272" s="11"/>
      <c r="O272" s="11"/>
      <c r="P272" s="5"/>
      <c r="Q272" s="6"/>
      <c r="R272" s="7"/>
      <c r="T272" s="5"/>
      <c r="U272" s="6"/>
      <c r="V272" s="7"/>
      <c r="X272" s="8"/>
      <c r="AB272" s="18"/>
      <c r="AC272" s="18"/>
      <c r="AD272" s="11"/>
      <c r="AE272" s="11"/>
      <c r="AF272" s="11"/>
      <c r="AG272" s="11"/>
      <c r="AI272" s="11"/>
    </row>
    <row r="273" spans="2:35" ht="12.75">
      <c r="B273" s="1"/>
      <c r="C273" s="1"/>
      <c r="D273" s="1"/>
      <c r="E273" s="1"/>
      <c r="F273" s="1"/>
      <c r="G273" s="1"/>
      <c r="H273" s="1"/>
      <c r="I273" s="15"/>
      <c r="J273" s="15"/>
      <c r="K273" s="15"/>
      <c r="L273" s="11"/>
      <c r="M273" s="11"/>
      <c r="N273" s="11"/>
      <c r="O273" s="11"/>
      <c r="P273" s="5"/>
      <c r="Q273" s="6"/>
      <c r="R273" s="7"/>
      <c r="T273" s="5"/>
      <c r="U273" s="6"/>
      <c r="V273" s="7"/>
      <c r="X273" s="8"/>
      <c r="AB273" s="18"/>
      <c r="AC273" s="18"/>
      <c r="AD273" s="11"/>
      <c r="AE273" s="11"/>
      <c r="AF273" s="11"/>
      <c r="AG273" s="11"/>
      <c r="AI273" s="11"/>
    </row>
    <row r="274" spans="2:35" ht="12.75">
      <c r="B274" s="1"/>
      <c r="C274" s="1"/>
      <c r="D274" s="1"/>
      <c r="E274" s="1"/>
      <c r="F274" s="1"/>
      <c r="G274" s="1"/>
      <c r="H274" s="1"/>
      <c r="I274" s="15"/>
      <c r="J274" s="15"/>
      <c r="K274" s="15"/>
      <c r="L274" s="11"/>
      <c r="M274" s="11"/>
      <c r="N274" s="11"/>
      <c r="O274" s="11"/>
      <c r="P274" s="5"/>
      <c r="Q274" s="6"/>
      <c r="R274" s="7"/>
      <c r="T274" s="5"/>
      <c r="U274" s="6"/>
      <c r="V274" s="7"/>
      <c r="X274" s="8"/>
      <c r="AB274" s="18"/>
      <c r="AC274" s="18"/>
      <c r="AD274" s="11"/>
      <c r="AE274" s="11"/>
      <c r="AF274" s="11"/>
      <c r="AG274" s="11"/>
      <c r="AI274" s="11"/>
    </row>
    <row r="275" spans="2:35" ht="12.75">
      <c r="B275" s="1"/>
      <c r="C275" s="1"/>
      <c r="D275" s="1"/>
      <c r="E275" s="1"/>
      <c r="F275" s="1"/>
      <c r="G275" s="1"/>
      <c r="H275" s="1"/>
      <c r="I275" s="15"/>
      <c r="J275" s="15"/>
      <c r="K275" s="15"/>
      <c r="L275" s="11"/>
      <c r="M275" s="11"/>
      <c r="N275" s="11"/>
      <c r="O275" s="11"/>
      <c r="P275" s="5"/>
      <c r="Q275" s="6"/>
      <c r="R275" s="7"/>
      <c r="T275" s="5"/>
      <c r="U275" s="6"/>
      <c r="V275" s="7"/>
      <c r="X275" s="8"/>
      <c r="AB275" s="18"/>
      <c r="AC275" s="18"/>
      <c r="AD275" s="11"/>
      <c r="AE275" s="11"/>
      <c r="AF275" s="11"/>
      <c r="AG275" s="11"/>
      <c r="AI275" s="11"/>
    </row>
    <row r="276" spans="2:35" ht="12.75">
      <c r="B276" s="1"/>
      <c r="C276" s="1"/>
      <c r="D276" s="1"/>
      <c r="E276" s="1"/>
      <c r="F276" s="1"/>
      <c r="G276" s="1"/>
      <c r="H276" s="1"/>
      <c r="I276" s="15"/>
      <c r="J276" s="15"/>
      <c r="K276" s="15"/>
      <c r="L276" s="11"/>
      <c r="M276" s="11"/>
      <c r="N276" s="11"/>
      <c r="O276" s="11"/>
      <c r="P276" s="5"/>
      <c r="Q276" s="6"/>
      <c r="R276" s="7"/>
      <c r="T276" s="5"/>
      <c r="U276" s="6"/>
      <c r="V276" s="7"/>
      <c r="X276" s="8"/>
      <c r="AB276" s="18"/>
      <c r="AC276" s="18"/>
      <c r="AD276" s="11"/>
      <c r="AE276" s="11"/>
      <c r="AF276" s="11"/>
      <c r="AG276" s="11"/>
      <c r="AI276" s="11"/>
    </row>
    <row r="277" spans="2:35" ht="12.75">
      <c r="B277" s="1"/>
      <c r="C277" s="1"/>
      <c r="D277" s="1"/>
      <c r="E277" s="1"/>
      <c r="F277" s="1"/>
      <c r="G277" s="1"/>
      <c r="H277" s="1"/>
      <c r="I277" s="15"/>
      <c r="J277" s="15"/>
      <c r="K277" s="15"/>
      <c r="L277" s="11"/>
      <c r="M277" s="11"/>
      <c r="N277" s="11"/>
      <c r="O277" s="11"/>
      <c r="P277" s="5"/>
      <c r="Q277" s="6"/>
      <c r="R277" s="7"/>
      <c r="T277" s="5"/>
      <c r="U277" s="6"/>
      <c r="V277" s="7"/>
      <c r="X277" s="8"/>
      <c r="AB277" s="18"/>
      <c r="AC277" s="18"/>
      <c r="AD277" s="11"/>
      <c r="AE277" s="11"/>
      <c r="AF277" s="11"/>
      <c r="AG277" s="11"/>
      <c r="AI277" s="11"/>
    </row>
    <row r="278" spans="2:35" ht="12.75">
      <c r="B278" s="1"/>
      <c r="C278" s="1"/>
      <c r="D278" s="1"/>
      <c r="E278" s="1"/>
      <c r="F278" s="1"/>
      <c r="G278" s="1"/>
      <c r="H278" s="1"/>
      <c r="I278" s="15"/>
      <c r="J278" s="15"/>
      <c r="K278" s="15"/>
      <c r="L278" s="11"/>
      <c r="M278" s="11"/>
      <c r="N278" s="11"/>
      <c r="O278" s="11"/>
      <c r="P278" s="5"/>
      <c r="Q278" s="6"/>
      <c r="R278" s="7"/>
      <c r="T278" s="5"/>
      <c r="U278" s="6"/>
      <c r="V278" s="7"/>
      <c r="X278" s="8"/>
      <c r="AB278" s="18"/>
      <c r="AC278" s="18"/>
      <c r="AD278" s="11"/>
      <c r="AE278" s="11"/>
      <c r="AF278" s="11"/>
      <c r="AG278" s="11"/>
      <c r="AI278" s="11"/>
    </row>
    <row r="279" spans="2:35" ht="12.75">
      <c r="B279" s="1"/>
      <c r="C279" s="1"/>
      <c r="D279" s="1"/>
      <c r="E279" s="1"/>
      <c r="F279" s="1"/>
      <c r="G279" s="1"/>
      <c r="H279" s="1"/>
      <c r="I279" s="15"/>
      <c r="J279" s="15"/>
      <c r="K279" s="15"/>
      <c r="L279" s="11"/>
      <c r="M279" s="11"/>
      <c r="N279" s="11"/>
      <c r="O279" s="11"/>
      <c r="P279" s="5"/>
      <c r="Q279" s="6"/>
      <c r="R279" s="7"/>
      <c r="T279" s="5"/>
      <c r="U279" s="6"/>
      <c r="V279" s="7"/>
      <c r="X279" s="8"/>
      <c r="AB279" s="18"/>
      <c r="AC279" s="18"/>
      <c r="AD279" s="11"/>
      <c r="AE279" s="11"/>
      <c r="AF279" s="11"/>
      <c r="AG279" s="11"/>
      <c r="AI279" s="11"/>
    </row>
    <row r="280" spans="2:35" ht="12.75">
      <c r="B280" s="1"/>
      <c r="C280" s="1"/>
      <c r="D280" s="1"/>
      <c r="E280" s="1"/>
      <c r="F280" s="1"/>
      <c r="G280" s="1"/>
      <c r="H280" s="1"/>
      <c r="I280" s="15"/>
      <c r="J280" s="15"/>
      <c r="K280" s="15"/>
      <c r="L280" s="11"/>
      <c r="M280" s="11"/>
      <c r="N280" s="11"/>
      <c r="O280" s="11"/>
      <c r="P280" s="5"/>
      <c r="Q280" s="6"/>
      <c r="R280" s="7"/>
      <c r="T280" s="5"/>
      <c r="U280" s="6"/>
      <c r="V280" s="7"/>
      <c r="X280" s="8"/>
      <c r="AB280" s="18"/>
      <c r="AC280" s="18"/>
      <c r="AD280" s="11"/>
      <c r="AE280" s="11"/>
      <c r="AF280" s="11"/>
      <c r="AG280" s="11"/>
      <c r="AI280" s="11"/>
    </row>
    <row r="281" spans="2:35" ht="12.75">
      <c r="B281" s="1"/>
      <c r="C281" s="1"/>
      <c r="D281" s="1"/>
      <c r="E281" s="1"/>
      <c r="F281" s="1"/>
      <c r="G281" s="1"/>
      <c r="H281" s="1"/>
      <c r="I281" s="15"/>
      <c r="J281" s="15"/>
      <c r="K281" s="15"/>
      <c r="L281" s="11"/>
      <c r="M281" s="11"/>
      <c r="N281" s="11"/>
      <c r="O281" s="11"/>
      <c r="P281" s="5"/>
      <c r="Q281" s="6"/>
      <c r="R281" s="7"/>
      <c r="T281" s="5"/>
      <c r="U281" s="6"/>
      <c r="V281" s="7"/>
      <c r="X281" s="8"/>
      <c r="AB281" s="18"/>
      <c r="AC281" s="18"/>
      <c r="AD281" s="11"/>
      <c r="AE281" s="11"/>
      <c r="AF281" s="11"/>
      <c r="AG281" s="11"/>
      <c r="AI281" s="11"/>
    </row>
    <row r="282" spans="2:35" ht="12.75">
      <c r="B282" s="1"/>
      <c r="C282" s="1"/>
      <c r="D282" s="1"/>
      <c r="E282" s="1"/>
      <c r="F282" s="1"/>
      <c r="G282" s="1"/>
      <c r="H282" s="1"/>
      <c r="I282" s="15"/>
      <c r="J282" s="15"/>
      <c r="K282" s="15"/>
      <c r="L282" s="11"/>
      <c r="M282" s="11"/>
      <c r="N282" s="11"/>
      <c r="O282" s="11"/>
      <c r="P282" s="5"/>
      <c r="Q282" s="6"/>
      <c r="R282" s="7"/>
      <c r="T282" s="5"/>
      <c r="U282" s="6"/>
      <c r="V282" s="7"/>
      <c r="X282" s="8"/>
      <c r="AB282" s="18"/>
      <c r="AC282" s="18"/>
      <c r="AD282" s="11"/>
      <c r="AE282" s="11"/>
      <c r="AF282" s="11"/>
      <c r="AG282" s="11"/>
      <c r="AI282" s="11"/>
    </row>
    <row r="283" spans="2:35" ht="12.75">
      <c r="B283" s="1"/>
      <c r="C283" s="1"/>
      <c r="D283" s="1"/>
      <c r="E283" s="1"/>
      <c r="F283" s="1"/>
      <c r="G283" s="1"/>
      <c r="H283" s="1"/>
      <c r="I283" s="15"/>
      <c r="J283" s="15"/>
      <c r="K283" s="15"/>
      <c r="L283" s="11"/>
      <c r="M283" s="11"/>
      <c r="N283" s="11"/>
      <c r="O283" s="11"/>
      <c r="P283" s="5"/>
      <c r="Q283" s="6"/>
      <c r="R283" s="7"/>
      <c r="T283" s="5"/>
      <c r="U283" s="6"/>
      <c r="V283" s="7"/>
      <c r="X283" s="8"/>
      <c r="AB283" s="18"/>
      <c r="AC283" s="18"/>
      <c r="AD283" s="11"/>
      <c r="AE283" s="11"/>
      <c r="AF283" s="11"/>
      <c r="AG283" s="11"/>
      <c r="AI283" s="11"/>
    </row>
    <row r="284" spans="2:35" ht="12.75">
      <c r="B284" s="1"/>
      <c r="C284" s="1"/>
      <c r="D284" s="1"/>
      <c r="E284" s="1"/>
      <c r="F284" s="1"/>
      <c r="G284" s="1"/>
      <c r="H284" s="1"/>
      <c r="I284" s="15"/>
      <c r="J284" s="15"/>
      <c r="K284" s="15"/>
      <c r="L284" s="11"/>
      <c r="M284" s="11"/>
      <c r="N284" s="11"/>
      <c r="O284" s="11"/>
      <c r="P284" s="5"/>
      <c r="Q284" s="6"/>
      <c r="R284" s="7"/>
      <c r="T284" s="5"/>
      <c r="U284" s="6"/>
      <c r="V284" s="7"/>
      <c r="X284" s="8"/>
      <c r="AB284" s="18"/>
      <c r="AC284" s="18"/>
      <c r="AD284" s="11"/>
      <c r="AE284" s="11"/>
      <c r="AF284" s="11"/>
      <c r="AG284" s="11"/>
      <c r="AI284" s="11"/>
    </row>
    <row r="285" spans="2:35" ht="12.75">
      <c r="B285" s="1"/>
      <c r="C285" s="1"/>
      <c r="D285" s="1"/>
      <c r="E285" s="1"/>
      <c r="F285" s="1"/>
      <c r="G285" s="1"/>
      <c r="H285" s="1"/>
      <c r="I285" s="15"/>
      <c r="J285" s="15"/>
      <c r="K285" s="15"/>
      <c r="L285" s="11"/>
      <c r="M285" s="11"/>
      <c r="N285" s="11"/>
      <c r="O285" s="11"/>
      <c r="P285" s="5"/>
      <c r="Q285" s="6"/>
      <c r="R285" s="7"/>
      <c r="T285" s="5"/>
      <c r="U285" s="6"/>
      <c r="V285" s="7"/>
      <c r="X285" s="8"/>
      <c r="AB285" s="18"/>
      <c r="AC285" s="18"/>
      <c r="AD285" s="11"/>
      <c r="AE285" s="11"/>
      <c r="AF285" s="11"/>
      <c r="AG285" s="11"/>
      <c r="AI285" s="11"/>
    </row>
    <row r="286" spans="2:35" ht="12.75">
      <c r="B286" s="1"/>
      <c r="C286" s="1"/>
      <c r="D286" s="1"/>
      <c r="E286" s="1"/>
      <c r="F286" s="1"/>
      <c r="G286" s="1"/>
      <c r="H286" s="1"/>
      <c r="I286" s="15"/>
      <c r="J286" s="15"/>
      <c r="K286" s="15"/>
      <c r="L286" s="11"/>
      <c r="M286" s="11"/>
      <c r="N286" s="11"/>
      <c r="O286" s="11"/>
      <c r="P286" s="5"/>
      <c r="Q286" s="6"/>
      <c r="R286" s="7"/>
      <c r="T286" s="5"/>
      <c r="U286" s="6"/>
      <c r="V286" s="7"/>
      <c r="X286" s="8"/>
      <c r="AB286" s="18"/>
      <c r="AC286" s="18"/>
      <c r="AD286" s="11"/>
      <c r="AE286" s="11"/>
      <c r="AF286" s="11"/>
      <c r="AG286" s="11"/>
      <c r="AI286" s="11"/>
    </row>
    <row r="287" spans="2:35" ht="12.75">
      <c r="B287" s="1"/>
      <c r="C287" s="1"/>
      <c r="D287" s="1"/>
      <c r="E287" s="1"/>
      <c r="F287" s="1"/>
      <c r="G287" s="1"/>
      <c r="H287" s="1"/>
      <c r="I287" s="15"/>
      <c r="J287" s="15"/>
      <c r="K287" s="15"/>
      <c r="L287" s="11"/>
      <c r="M287" s="11"/>
      <c r="N287" s="11"/>
      <c r="O287" s="11"/>
      <c r="P287" s="5"/>
      <c r="Q287" s="6"/>
      <c r="R287" s="7"/>
      <c r="T287" s="5"/>
      <c r="U287" s="6"/>
      <c r="V287" s="7"/>
      <c r="X287" s="8"/>
      <c r="AB287" s="18"/>
      <c r="AC287" s="18"/>
      <c r="AD287" s="11"/>
      <c r="AE287" s="11"/>
      <c r="AF287" s="11"/>
      <c r="AG287" s="11"/>
      <c r="AI287" s="11"/>
    </row>
    <row r="288" spans="2:35" ht="12.75">
      <c r="B288" s="1"/>
      <c r="C288" s="1"/>
      <c r="D288" s="1"/>
      <c r="E288" s="1"/>
      <c r="F288" s="1"/>
      <c r="G288" s="1"/>
      <c r="H288" s="1"/>
      <c r="I288" s="15"/>
      <c r="J288" s="15"/>
      <c r="K288" s="15"/>
      <c r="L288" s="11"/>
      <c r="M288" s="11"/>
      <c r="N288" s="11"/>
      <c r="O288" s="11"/>
      <c r="P288" s="5"/>
      <c r="Q288" s="6"/>
      <c r="R288" s="7"/>
      <c r="T288" s="5"/>
      <c r="U288" s="6"/>
      <c r="V288" s="7"/>
      <c r="X288" s="8"/>
      <c r="AB288" s="18"/>
      <c r="AC288" s="18"/>
      <c r="AD288" s="11"/>
      <c r="AE288" s="11"/>
      <c r="AF288" s="11"/>
      <c r="AG288" s="11"/>
      <c r="AI288" s="11"/>
    </row>
    <row r="289" spans="2:35" ht="12.75">
      <c r="B289" s="1"/>
      <c r="C289" s="1"/>
      <c r="D289" s="1"/>
      <c r="E289" s="1"/>
      <c r="F289" s="1"/>
      <c r="G289" s="1"/>
      <c r="H289" s="1"/>
      <c r="I289" s="15"/>
      <c r="J289" s="15"/>
      <c r="K289" s="15"/>
      <c r="L289" s="11"/>
      <c r="M289" s="11"/>
      <c r="N289" s="11"/>
      <c r="O289" s="11"/>
      <c r="P289" s="5"/>
      <c r="Q289" s="6"/>
      <c r="R289" s="7"/>
      <c r="T289" s="5"/>
      <c r="U289" s="6"/>
      <c r="V289" s="7"/>
      <c r="X289" s="8"/>
      <c r="AB289" s="18"/>
      <c r="AC289" s="18"/>
      <c r="AD289" s="11"/>
      <c r="AE289" s="11"/>
      <c r="AF289" s="11"/>
      <c r="AG289" s="11"/>
      <c r="AI289" s="11"/>
    </row>
    <row r="290" spans="2:35" ht="12.75">
      <c r="B290" s="1"/>
      <c r="C290" s="1"/>
      <c r="D290" s="1"/>
      <c r="E290" s="1"/>
      <c r="F290" s="1"/>
      <c r="G290" s="1"/>
      <c r="H290" s="1"/>
      <c r="I290" s="15"/>
      <c r="J290" s="15"/>
      <c r="K290" s="15"/>
      <c r="L290" s="11"/>
      <c r="M290" s="11"/>
      <c r="N290" s="11"/>
      <c r="O290" s="11"/>
      <c r="P290" s="5"/>
      <c r="Q290" s="6"/>
      <c r="R290" s="7"/>
      <c r="T290" s="5"/>
      <c r="U290" s="6"/>
      <c r="V290" s="7"/>
      <c r="X290" s="8"/>
      <c r="AB290" s="18"/>
      <c r="AC290" s="18"/>
      <c r="AD290" s="11"/>
      <c r="AE290" s="11"/>
      <c r="AF290" s="11"/>
      <c r="AG290" s="11"/>
      <c r="AI290" s="11"/>
    </row>
    <row r="291" spans="2:35" ht="12.75">
      <c r="B291" s="1"/>
      <c r="C291" s="1"/>
      <c r="D291" s="1"/>
      <c r="E291" s="1"/>
      <c r="F291" s="1"/>
      <c r="G291" s="1"/>
      <c r="H291" s="1"/>
      <c r="I291" s="15"/>
      <c r="J291" s="15"/>
      <c r="K291" s="15"/>
      <c r="L291" s="11"/>
      <c r="M291" s="11"/>
      <c r="N291" s="11"/>
      <c r="O291" s="11"/>
      <c r="P291" s="5"/>
      <c r="Q291" s="6"/>
      <c r="R291" s="7"/>
      <c r="T291" s="5"/>
      <c r="U291" s="6"/>
      <c r="V291" s="7"/>
      <c r="X291" s="8"/>
      <c r="AB291" s="18"/>
      <c r="AC291" s="18"/>
      <c r="AD291" s="11"/>
      <c r="AE291" s="11"/>
      <c r="AF291" s="11"/>
      <c r="AG291" s="11"/>
      <c r="AI291" s="11"/>
    </row>
    <row r="292" spans="2:35" ht="12.75">
      <c r="B292" s="1"/>
      <c r="C292" s="1"/>
      <c r="D292" s="1"/>
      <c r="E292" s="1"/>
      <c r="F292" s="1"/>
      <c r="G292" s="1"/>
      <c r="H292" s="1"/>
      <c r="I292" s="15"/>
      <c r="J292" s="15"/>
      <c r="K292" s="15"/>
      <c r="L292" s="11"/>
      <c r="M292" s="11"/>
      <c r="N292" s="11"/>
      <c r="O292" s="11"/>
      <c r="P292" s="5"/>
      <c r="Q292" s="6"/>
      <c r="R292" s="7"/>
      <c r="T292" s="5"/>
      <c r="U292" s="6"/>
      <c r="V292" s="7"/>
      <c r="X292" s="8"/>
      <c r="AB292" s="18"/>
      <c r="AC292" s="18"/>
      <c r="AD292" s="11"/>
      <c r="AE292" s="11"/>
      <c r="AF292" s="11"/>
      <c r="AG292" s="11"/>
      <c r="AI292" s="11"/>
    </row>
    <row r="293" spans="2:35" ht="12.75">
      <c r="B293" s="1"/>
      <c r="C293" s="1"/>
      <c r="D293" s="1"/>
      <c r="E293" s="1"/>
      <c r="F293" s="1"/>
      <c r="G293" s="1"/>
      <c r="H293" s="1"/>
      <c r="I293" s="15"/>
      <c r="J293" s="15"/>
      <c r="K293" s="15"/>
      <c r="L293" s="11"/>
      <c r="M293" s="11"/>
      <c r="N293" s="11"/>
      <c r="O293" s="11"/>
      <c r="P293" s="5"/>
      <c r="Q293" s="6"/>
      <c r="R293" s="7"/>
      <c r="T293" s="5"/>
      <c r="U293" s="6"/>
      <c r="V293" s="7"/>
      <c r="X293" s="8"/>
      <c r="AB293" s="18"/>
      <c r="AC293" s="18"/>
      <c r="AD293" s="11"/>
      <c r="AE293" s="11"/>
      <c r="AF293" s="11"/>
      <c r="AG293" s="11"/>
      <c r="AI293" s="11"/>
    </row>
    <row r="294" spans="2:35" ht="12.75">
      <c r="B294" s="1"/>
      <c r="C294" s="1"/>
      <c r="D294" s="1"/>
      <c r="E294" s="1"/>
      <c r="F294" s="1"/>
      <c r="G294" s="1"/>
      <c r="H294" s="1"/>
      <c r="I294" s="15"/>
      <c r="J294" s="15"/>
      <c r="K294" s="15"/>
      <c r="L294" s="11"/>
      <c r="M294" s="11"/>
      <c r="N294" s="11"/>
      <c r="O294" s="1"/>
      <c r="P294" s="5"/>
      <c r="Q294" s="6"/>
      <c r="R294" s="7"/>
      <c r="T294" s="5"/>
      <c r="U294" s="6"/>
      <c r="V294" s="7"/>
      <c r="AB294" s="18"/>
      <c r="AC294" s="18"/>
      <c r="AD294" s="11"/>
      <c r="AE294" s="11"/>
      <c r="AF294" s="11"/>
      <c r="AG294" s="11"/>
      <c r="AI294" s="11"/>
    </row>
    <row r="295" spans="2:35" ht="12.75">
      <c r="B295" s="1"/>
      <c r="C295" s="1"/>
      <c r="D295" s="1"/>
      <c r="E295" s="1"/>
      <c r="F295" s="1"/>
      <c r="G295" s="1"/>
      <c r="H295" s="1"/>
      <c r="I295" s="15"/>
      <c r="J295" s="15"/>
      <c r="K295" s="15"/>
      <c r="L295" s="11"/>
      <c r="M295" s="11"/>
      <c r="N295" s="11"/>
      <c r="O295" s="1"/>
      <c r="P295" s="5"/>
      <c r="Q295" s="6"/>
      <c r="R295" s="7"/>
      <c r="T295" s="5"/>
      <c r="U295" s="6"/>
      <c r="V295" s="7"/>
      <c r="AB295" s="18"/>
      <c r="AC295" s="18"/>
      <c r="AD295" s="11"/>
      <c r="AE295" s="11"/>
      <c r="AF295" s="11"/>
      <c r="AG295" s="11"/>
      <c r="AI295" s="11"/>
    </row>
    <row r="296" spans="2:35" ht="12.75">
      <c r="B296" s="1"/>
      <c r="C296" s="1"/>
      <c r="D296" s="1"/>
      <c r="E296" s="1"/>
      <c r="F296" s="1"/>
      <c r="G296" s="1"/>
      <c r="H296" s="1"/>
      <c r="I296" s="15"/>
      <c r="J296" s="15"/>
      <c r="K296" s="15"/>
      <c r="L296" s="11"/>
      <c r="M296" s="11"/>
      <c r="N296" s="11"/>
      <c r="O296" s="1"/>
      <c r="P296" s="5"/>
      <c r="Q296" s="6"/>
      <c r="R296" s="7"/>
      <c r="T296" s="5"/>
      <c r="U296" s="6"/>
      <c r="V296" s="7"/>
      <c r="AB296" s="18"/>
      <c r="AC296" s="18"/>
      <c r="AD296" s="11"/>
      <c r="AE296" s="11"/>
      <c r="AF296" s="11"/>
      <c r="AG296" s="11"/>
      <c r="AI296" s="11"/>
    </row>
    <row r="297" spans="2:35" ht="12.75">
      <c r="B297" s="1"/>
      <c r="C297" s="1"/>
      <c r="D297" s="1"/>
      <c r="E297" s="1"/>
      <c r="F297" s="1"/>
      <c r="G297" s="1"/>
      <c r="H297" s="1"/>
      <c r="I297" s="15"/>
      <c r="J297" s="15"/>
      <c r="K297" s="15"/>
      <c r="L297" s="11"/>
      <c r="M297" s="11"/>
      <c r="N297" s="11"/>
      <c r="O297" s="1"/>
      <c r="P297" s="5"/>
      <c r="Q297" s="6"/>
      <c r="R297" s="7"/>
      <c r="T297" s="5"/>
      <c r="U297" s="6"/>
      <c r="V297" s="7"/>
      <c r="AB297" s="18"/>
      <c r="AC297" s="18"/>
      <c r="AD297" s="11"/>
      <c r="AE297" s="11"/>
      <c r="AF297" s="11"/>
      <c r="AG297" s="11"/>
      <c r="AI297" s="11"/>
    </row>
    <row r="298" spans="2:35" ht="12.75">
      <c r="B298" s="1"/>
      <c r="C298" s="1"/>
      <c r="D298" s="1"/>
      <c r="E298" s="1"/>
      <c r="F298" s="1"/>
      <c r="G298" s="1"/>
      <c r="H298" s="1"/>
      <c r="I298" s="15"/>
      <c r="J298" s="15"/>
      <c r="K298" s="15"/>
      <c r="L298" s="11"/>
      <c r="M298" s="11"/>
      <c r="N298" s="11"/>
      <c r="O298" s="1"/>
      <c r="P298" s="5"/>
      <c r="Q298" s="6"/>
      <c r="R298" s="7"/>
      <c r="T298" s="5"/>
      <c r="U298" s="6"/>
      <c r="V298" s="7"/>
      <c r="AB298" s="18"/>
      <c r="AC298" s="18"/>
      <c r="AD298" s="11"/>
      <c r="AE298" s="11"/>
      <c r="AF298" s="11"/>
      <c r="AG298" s="11"/>
      <c r="AI298" s="11"/>
    </row>
    <row r="299" spans="2:35" ht="12.75">
      <c r="B299" s="1"/>
      <c r="C299" s="1"/>
      <c r="D299" s="1"/>
      <c r="E299" s="1"/>
      <c r="F299" s="1"/>
      <c r="G299" s="1"/>
      <c r="H299" s="1"/>
      <c r="I299" s="15"/>
      <c r="J299" s="15"/>
      <c r="K299" s="15"/>
      <c r="L299" s="11"/>
      <c r="M299" s="11"/>
      <c r="N299" s="11"/>
      <c r="O299" s="1"/>
      <c r="P299" s="5"/>
      <c r="Q299" s="6"/>
      <c r="R299" s="7"/>
      <c r="T299" s="5"/>
      <c r="U299" s="6"/>
      <c r="V299" s="7"/>
      <c r="AB299" s="18"/>
      <c r="AC299" s="18"/>
      <c r="AD299" s="11"/>
      <c r="AE299" s="11"/>
      <c r="AF299" s="11"/>
      <c r="AG299" s="11"/>
      <c r="AI299" s="11"/>
    </row>
    <row r="300" spans="2:35" ht="12.75">
      <c r="B300" s="1"/>
      <c r="C300" s="1"/>
      <c r="D300" s="1"/>
      <c r="E300" s="1"/>
      <c r="F300" s="1"/>
      <c r="G300" s="1"/>
      <c r="H300" s="1"/>
      <c r="I300" s="15"/>
      <c r="J300" s="15"/>
      <c r="K300" s="15"/>
      <c r="L300" s="11"/>
      <c r="M300" s="11"/>
      <c r="N300" s="11"/>
      <c r="O300" s="1"/>
      <c r="P300" s="5"/>
      <c r="Q300" s="6"/>
      <c r="R300" s="7"/>
      <c r="T300" s="5"/>
      <c r="U300" s="6"/>
      <c r="V300" s="7"/>
      <c r="AB300" s="18"/>
      <c r="AC300" s="18"/>
      <c r="AD300" s="11"/>
      <c r="AE300" s="11"/>
      <c r="AF300" s="11"/>
      <c r="AG300" s="11"/>
      <c r="AI300" s="11"/>
    </row>
    <row r="301" spans="2:35" ht="12.75">
      <c r="B301" s="1"/>
      <c r="C301" s="1"/>
      <c r="D301" s="1"/>
      <c r="E301" s="1"/>
      <c r="F301" s="1"/>
      <c r="G301" s="1"/>
      <c r="H301" s="1"/>
      <c r="I301" s="15"/>
      <c r="J301" s="15"/>
      <c r="K301" s="15"/>
      <c r="L301" s="11"/>
      <c r="M301" s="11"/>
      <c r="N301" s="11"/>
      <c r="O301" s="1"/>
      <c r="P301" s="5"/>
      <c r="Q301" s="6"/>
      <c r="R301" s="7"/>
      <c r="T301" s="5"/>
      <c r="U301" s="6"/>
      <c r="V301" s="7"/>
      <c r="AB301" s="18"/>
      <c r="AC301" s="18"/>
      <c r="AD301" s="11"/>
      <c r="AE301" s="11"/>
      <c r="AF301" s="11"/>
      <c r="AG301" s="11"/>
      <c r="AI301" s="11"/>
    </row>
    <row r="302" spans="2:35" ht="12.75">
      <c r="B302" s="1"/>
      <c r="C302" s="1"/>
      <c r="D302" s="1"/>
      <c r="E302" s="1"/>
      <c r="F302" s="1"/>
      <c r="G302" s="1"/>
      <c r="H302" s="1"/>
      <c r="I302" s="15"/>
      <c r="J302" s="15"/>
      <c r="K302" s="15"/>
      <c r="L302" s="11"/>
      <c r="M302" s="11"/>
      <c r="N302" s="11"/>
      <c r="O302" s="1"/>
      <c r="P302" s="5"/>
      <c r="Q302" s="6"/>
      <c r="R302" s="7"/>
      <c r="T302" s="5"/>
      <c r="U302" s="6"/>
      <c r="V302" s="7"/>
      <c r="AB302" s="18"/>
      <c r="AC302" s="18"/>
      <c r="AD302" s="11"/>
      <c r="AE302" s="11"/>
      <c r="AF302" s="11"/>
      <c r="AG302" s="11"/>
      <c r="AI302" s="11"/>
    </row>
    <row r="303" spans="2:35" ht="12.75">
      <c r="B303" s="1"/>
      <c r="C303" s="1"/>
      <c r="D303" s="1"/>
      <c r="E303" s="1"/>
      <c r="F303" s="1"/>
      <c r="G303" s="1"/>
      <c r="H303" s="1"/>
      <c r="I303" s="15"/>
      <c r="J303" s="15"/>
      <c r="K303" s="15"/>
      <c r="L303" s="11"/>
      <c r="M303" s="11"/>
      <c r="N303" s="11"/>
      <c r="O303" s="1"/>
      <c r="P303" s="5"/>
      <c r="Q303" s="6"/>
      <c r="R303" s="7"/>
      <c r="T303" s="5"/>
      <c r="U303" s="6"/>
      <c r="V303" s="7"/>
      <c r="AB303" s="18"/>
      <c r="AC303" s="18"/>
      <c r="AD303" s="11"/>
      <c r="AE303" s="11"/>
      <c r="AF303" s="11"/>
      <c r="AG303" s="11"/>
      <c r="AI303" s="11"/>
    </row>
    <row r="304" spans="2:35" ht="12.75">
      <c r="B304" s="1"/>
      <c r="C304" s="1"/>
      <c r="D304" s="1"/>
      <c r="E304" s="1"/>
      <c r="F304" s="1"/>
      <c r="G304" s="1"/>
      <c r="H304" s="1"/>
      <c r="I304" s="15"/>
      <c r="J304" s="15"/>
      <c r="K304" s="15"/>
      <c r="L304" s="11"/>
      <c r="M304" s="11"/>
      <c r="N304" s="11"/>
      <c r="O304" s="1"/>
      <c r="P304" s="5"/>
      <c r="Q304" s="6"/>
      <c r="R304" s="7"/>
      <c r="T304" s="5"/>
      <c r="U304" s="6"/>
      <c r="V304" s="7"/>
      <c r="AB304" s="18"/>
      <c r="AC304" s="18"/>
      <c r="AD304" s="11"/>
      <c r="AE304" s="11"/>
      <c r="AF304" s="11"/>
      <c r="AG304" s="11"/>
      <c r="AI304" s="11"/>
    </row>
    <row r="305" spans="2:35" ht="12.75">
      <c r="B305" s="1"/>
      <c r="C305" s="1"/>
      <c r="D305" s="1"/>
      <c r="E305" s="1"/>
      <c r="F305" s="1"/>
      <c r="G305" s="1"/>
      <c r="H305" s="1"/>
      <c r="I305" s="15"/>
      <c r="J305" s="15"/>
      <c r="K305" s="15"/>
      <c r="L305" s="11"/>
      <c r="M305" s="11"/>
      <c r="N305" s="11"/>
      <c r="O305" s="1"/>
      <c r="P305" s="5"/>
      <c r="Q305" s="6"/>
      <c r="R305" s="7"/>
      <c r="T305" s="5"/>
      <c r="U305" s="6"/>
      <c r="V305" s="7"/>
      <c r="AB305" s="18"/>
      <c r="AC305" s="18"/>
      <c r="AD305" s="11"/>
      <c r="AE305" s="11"/>
      <c r="AF305" s="11"/>
      <c r="AG305" s="11"/>
      <c r="AI305" s="11"/>
    </row>
    <row r="306" spans="2:35" ht="12.75">
      <c r="B306" s="1"/>
      <c r="C306" s="1"/>
      <c r="D306" s="1"/>
      <c r="E306" s="1"/>
      <c r="F306" s="1"/>
      <c r="G306" s="1"/>
      <c r="H306" s="1"/>
      <c r="I306" s="15"/>
      <c r="J306" s="15"/>
      <c r="K306" s="15"/>
      <c r="L306" s="11"/>
      <c r="M306" s="11"/>
      <c r="N306" s="11"/>
      <c r="O306" s="1"/>
      <c r="P306" s="5"/>
      <c r="Q306" s="6"/>
      <c r="R306" s="7"/>
      <c r="T306" s="5"/>
      <c r="U306" s="6"/>
      <c r="V306" s="7"/>
      <c r="AB306" s="18"/>
      <c r="AC306" s="18"/>
      <c r="AD306" s="11"/>
      <c r="AE306" s="11"/>
      <c r="AF306" s="11"/>
      <c r="AG306" s="11"/>
      <c r="AI306" s="11"/>
    </row>
    <row r="307" spans="9:35" ht="12.75">
      <c r="I307" s="8"/>
      <c r="J307" s="8"/>
      <c r="K307" s="8"/>
      <c r="L307" s="11"/>
      <c r="M307" s="11"/>
      <c r="N307" s="11"/>
      <c r="X307" s="8"/>
      <c r="Y307" s="8"/>
      <c r="Z307" s="8"/>
      <c r="AH307" s="8"/>
      <c r="AI307" s="11"/>
    </row>
    <row r="308" spans="9:35" ht="12.75">
      <c r="I308" s="8"/>
      <c r="J308" s="8"/>
      <c r="K308" s="8"/>
      <c r="L308" s="11"/>
      <c r="M308" s="11"/>
      <c r="N308" s="11"/>
      <c r="X308" s="8"/>
      <c r="Y308" s="8"/>
      <c r="Z308" s="8"/>
      <c r="AH308" s="8"/>
      <c r="AI308" s="11"/>
    </row>
    <row r="309" spans="9:35" ht="12.75">
      <c r="I309" s="8"/>
      <c r="J309" s="8"/>
      <c r="K309" s="8"/>
      <c r="L309" s="11"/>
      <c r="M309" s="11"/>
      <c r="N309" s="11"/>
      <c r="X309" s="8"/>
      <c r="Y309" s="8"/>
      <c r="Z309" s="8"/>
      <c r="AH309" s="8"/>
      <c r="AI309" s="11"/>
    </row>
    <row r="310" spans="9:35" ht="12.75">
      <c r="I310" s="8"/>
      <c r="J310" s="8"/>
      <c r="K310" s="8"/>
      <c r="L310" s="11"/>
      <c r="M310" s="11"/>
      <c r="N310" s="11"/>
      <c r="X310" s="8"/>
      <c r="Y310" s="8"/>
      <c r="Z310" s="8"/>
      <c r="AH310" s="8"/>
      <c r="AI310" s="11"/>
    </row>
    <row r="311" spans="9:35" ht="12.75">
      <c r="I311" s="8"/>
      <c r="J311" s="8"/>
      <c r="K311" s="8"/>
      <c r="L311" s="11"/>
      <c r="M311" s="11"/>
      <c r="N311" s="11"/>
      <c r="X311" s="8"/>
      <c r="Y311" s="8"/>
      <c r="Z311" s="8"/>
      <c r="AH311" s="8"/>
      <c r="AI311" s="11"/>
    </row>
    <row r="312" spans="12:14" ht="12.75">
      <c r="L312" s="11"/>
      <c r="M312" s="11"/>
      <c r="N312" s="11"/>
    </row>
    <row r="313" spans="12:14" ht="12.75">
      <c r="L313" s="11"/>
      <c r="M313" s="11"/>
      <c r="N313" s="11"/>
    </row>
    <row r="314" spans="2:37" ht="12.75">
      <c r="B314"/>
      <c r="C314"/>
      <c r="D314"/>
      <c r="E314"/>
      <c r="F314"/>
      <c r="G314"/>
      <c r="H314"/>
      <c r="I314"/>
      <c r="J314"/>
      <c r="K314"/>
      <c r="L314" s="11"/>
      <c r="M314" s="11"/>
      <c r="N314" s="11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</row>
    <row r="315" spans="2:37" ht="12.75">
      <c r="B315"/>
      <c r="C315"/>
      <c r="D315"/>
      <c r="E315"/>
      <c r="F315"/>
      <c r="G315"/>
      <c r="H315"/>
      <c r="I315"/>
      <c r="J315"/>
      <c r="K315"/>
      <c r="L315" s="11"/>
      <c r="M315" s="11"/>
      <c r="N315" s="11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</row>
    <row r="316" spans="2:37" ht="12.75">
      <c r="B316"/>
      <c r="C316"/>
      <c r="D316"/>
      <c r="E316"/>
      <c r="F316"/>
      <c r="G316"/>
      <c r="H316"/>
      <c r="I316"/>
      <c r="J316"/>
      <c r="K316"/>
      <c r="L316" s="11"/>
      <c r="M316" s="11"/>
      <c r="N316" s="11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2:37" ht="12.75">
      <c r="B317"/>
      <c r="C317"/>
      <c r="D317"/>
      <c r="E317"/>
      <c r="F317"/>
      <c r="G317"/>
      <c r="H317"/>
      <c r="I317"/>
      <c r="J317"/>
      <c r="K317"/>
      <c r="L317" s="11"/>
      <c r="M317" s="11"/>
      <c r="N317" s="11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</row>
    <row r="318" spans="2:37" ht="12.75">
      <c r="B318"/>
      <c r="C318"/>
      <c r="D318"/>
      <c r="E318"/>
      <c r="F318"/>
      <c r="G318"/>
      <c r="H318"/>
      <c r="I318"/>
      <c r="J318"/>
      <c r="K318"/>
      <c r="L318" s="11"/>
      <c r="M318" s="11"/>
      <c r="N318" s="11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</row>
    <row r="319" spans="2:37" ht="12.75">
      <c r="B319"/>
      <c r="C319"/>
      <c r="D319"/>
      <c r="E319"/>
      <c r="F319"/>
      <c r="G319"/>
      <c r="H319"/>
      <c r="I319"/>
      <c r="J319"/>
      <c r="K319"/>
      <c r="L319" s="11"/>
      <c r="M319" s="11"/>
      <c r="N319" s="11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2:37" ht="12.75">
      <c r="B320"/>
      <c r="C320"/>
      <c r="D320"/>
      <c r="E320"/>
      <c r="F320"/>
      <c r="G320"/>
      <c r="H320"/>
      <c r="I320"/>
      <c r="J320"/>
      <c r="K320"/>
      <c r="L320" s="11"/>
      <c r="M320" s="11"/>
      <c r="N320" s="11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</row>
    <row r="321" spans="2:37" ht="12.75">
      <c r="B321"/>
      <c r="C321"/>
      <c r="D321"/>
      <c r="E321"/>
      <c r="F321"/>
      <c r="G321"/>
      <c r="H321"/>
      <c r="I321"/>
      <c r="J321"/>
      <c r="K321"/>
      <c r="L321" s="11"/>
      <c r="M321" s="11"/>
      <c r="N321" s="1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</row>
    <row r="322" spans="2:37" ht="12.75">
      <c r="B322"/>
      <c r="C322"/>
      <c r="D322"/>
      <c r="E322"/>
      <c r="F322"/>
      <c r="G322"/>
      <c r="H322"/>
      <c r="I322"/>
      <c r="J322"/>
      <c r="K322"/>
      <c r="L322" s="11"/>
      <c r="M322" s="11"/>
      <c r="N322" s="11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2:37" ht="12.75">
      <c r="B323"/>
      <c r="C323"/>
      <c r="D323"/>
      <c r="E323"/>
      <c r="F323"/>
      <c r="G323"/>
      <c r="H323"/>
      <c r="I323"/>
      <c r="J323"/>
      <c r="K323"/>
      <c r="L323" s="11"/>
      <c r="M323" s="11"/>
      <c r="N323" s="11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</row>
    <row r="324" spans="2:37" ht="12.75">
      <c r="B324"/>
      <c r="C324"/>
      <c r="D324"/>
      <c r="E324"/>
      <c r="F324"/>
      <c r="G324"/>
      <c r="H324"/>
      <c r="I324"/>
      <c r="J324"/>
      <c r="K324"/>
      <c r="L324" s="11"/>
      <c r="M324" s="11"/>
      <c r="N324" s="11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</row>
    <row r="325" spans="2:37" ht="12.75">
      <c r="B325"/>
      <c r="C325"/>
      <c r="D325"/>
      <c r="E325"/>
      <c r="F325"/>
      <c r="G325"/>
      <c r="H325"/>
      <c r="I325"/>
      <c r="J325"/>
      <c r="K325"/>
      <c r="L325" s="11"/>
      <c r="M325" s="11"/>
      <c r="N325" s="11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2:37" ht="12.75">
      <c r="B326"/>
      <c r="C326"/>
      <c r="D326"/>
      <c r="E326"/>
      <c r="F326"/>
      <c r="G326"/>
      <c r="H326"/>
      <c r="I326"/>
      <c r="J326"/>
      <c r="K326"/>
      <c r="L326" s="11"/>
      <c r="M326" s="11"/>
      <c r="N326" s="11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</row>
    <row r="327" spans="2:37" ht="12.75">
      <c r="B327"/>
      <c r="C327"/>
      <c r="D327"/>
      <c r="E327"/>
      <c r="F327"/>
      <c r="G327"/>
      <c r="H327"/>
      <c r="I327"/>
      <c r="J327"/>
      <c r="K327"/>
      <c r="L327" s="11"/>
      <c r="M327" s="11"/>
      <c r="N327" s="11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</row>
    <row r="328" spans="2:37" ht="12.75">
      <c r="B328"/>
      <c r="C328"/>
      <c r="D328"/>
      <c r="E328"/>
      <c r="F328"/>
      <c r="G328"/>
      <c r="H328"/>
      <c r="I328"/>
      <c r="J328"/>
      <c r="K328"/>
      <c r="L328" s="11"/>
      <c r="M328" s="11"/>
      <c r="N328" s="11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2:37" ht="12.75">
      <c r="B329"/>
      <c r="C329"/>
      <c r="D329"/>
      <c r="E329"/>
      <c r="F329"/>
      <c r="G329"/>
      <c r="H329"/>
      <c r="I329"/>
      <c r="J329"/>
      <c r="K329"/>
      <c r="L329" s="11"/>
      <c r="M329" s="11"/>
      <c r="N329" s="11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</row>
    <row r="330" spans="2:37" ht="12.75">
      <c r="B330"/>
      <c r="C330"/>
      <c r="D330"/>
      <c r="E330"/>
      <c r="F330"/>
      <c r="G330"/>
      <c r="H330"/>
      <c r="I330"/>
      <c r="J330"/>
      <c r="K330"/>
      <c r="L330" s="11"/>
      <c r="M330" s="11"/>
      <c r="N330" s="11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</row>
    <row r="331" spans="2:37" ht="12.75">
      <c r="B331"/>
      <c r="C331"/>
      <c r="D331"/>
      <c r="E331"/>
      <c r="F331"/>
      <c r="G331"/>
      <c r="H331"/>
      <c r="I331"/>
      <c r="J331"/>
      <c r="K331"/>
      <c r="L331" s="11"/>
      <c r="M331" s="11"/>
      <c r="N331" s="1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2:37" ht="12.75">
      <c r="B332"/>
      <c r="C332"/>
      <c r="D332"/>
      <c r="E332"/>
      <c r="F332"/>
      <c r="G332"/>
      <c r="H332"/>
      <c r="I332"/>
      <c r="J332"/>
      <c r="K332"/>
      <c r="L332" s="11"/>
      <c r="M332" s="11"/>
      <c r="N332" s="11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</row>
    <row r="333" spans="2:37" ht="12.75">
      <c r="B333"/>
      <c r="C333"/>
      <c r="D333"/>
      <c r="E333"/>
      <c r="F333"/>
      <c r="G333"/>
      <c r="H333"/>
      <c r="I333"/>
      <c r="J333"/>
      <c r="K333"/>
      <c r="L333" s="11"/>
      <c r="M333" s="11"/>
      <c r="N333" s="11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</row>
    <row r="334" spans="2:37" ht="12.75">
      <c r="B334"/>
      <c r="C334"/>
      <c r="D334"/>
      <c r="E334"/>
      <c r="F334"/>
      <c r="G334"/>
      <c r="H334"/>
      <c r="I334"/>
      <c r="J334"/>
      <c r="K334"/>
      <c r="L334" s="11"/>
      <c r="M334" s="11"/>
      <c r="N334" s="11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2:37" ht="12.75">
      <c r="B335"/>
      <c r="C335"/>
      <c r="D335"/>
      <c r="E335"/>
      <c r="F335"/>
      <c r="G335"/>
      <c r="H335"/>
      <c r="I335"/>
      <c r="J335"/>
      <c r="K335"/>
      <c r="L335" s="11"/>
      <c r="M335" s="11"/>
      <c r="N335" s="11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</row>
    <row r="336" spans="2:37" ht="12.75">
      <c r="B336"/>
      <c r="C336"/>
      <c r="D336"/>
      <c r="E336"/>
      <c r="F336"/>
      <c r="G336"/>
      <c r="H336"/>
      <c r="I336"/>
      <c r="J336"/>
      <c r="K336"/>
      <c r="L336" s="11"/>
      <c r="M336" s="11"/>
      <c r="N336" s="11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</row>
    <row r="337" spans="2:37" ht="12.75">
      <c r="B337"/>
      <c r="C337"/>
      <c r="D337"/>
      <c r="E337"/>
      <c r="F337"/>
      <c r="G337"/>
      <c r="H337"/>
      <c r="I337"/>
      <c r="J337"/>
      <c r="K337"/>
      <c r="L337" s="11"/>
      <c r="M337" s="11"/>
      <c r="N337" s="11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2:37" ht="12.75">
      <c r="B338"/>
      <c r="C338"/>
      <c r="D338"/>
      <c r="E338"/>
      <c r="F338"/>
      <c r="G338"/>
      <c r="H338"/>
      <c r="I338"/>
      <c r="J338"/>
      <c r="K338"/>
      <c r="L338" s="11"/>
      <c r="M338" s="11"/>
      <c r="N338" s="11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</row>
    <row r="339" spans="2:37" ht="12.75">
      <c r="B339"/>
      <c r="C339"/>
      <c r="D339"/>
      <c r="E339"/>
      <c r="F339"/>
      <c r="G339"/>
      <c r="H339"/>
      <c r="I339"/>
      <c r="J339"/>
      <c r="K339"/>
      <c r="L339" s="11"/>
      <c r="M339" s="11"/>
      <c r="N339" s="11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</row>
    <row r="340" spans="2:37" ht="12.75">
      <c r="B340"/>
      <c r="C340"/>
      <c r="D340"/>
      <c r="E340"/>
      <c r="F340"/>
      <c r="G340"/>
      <c r="H340"/>
      <c r="I340"/>
      <c r="J340"/>
      <c r="K340"/>
      <c r="L340" s="11"/>
      <c r="M340" s="11"/>
      <c r="N340" s="11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2:37" ht="12.75">
      <c r="B341"/>
      <c r="C341"/>
      <c r="D341"/>
      <c r="E341"/>
      <c r="F341"/>
      <c r="G341"/>
      <c r="H341"/>
      <c r="I341"/>
      <c r="J341"/>
      <c r="K341"/>
      <c r="L341" s="11"/>
      <c r="M341" s="11"/>
      <c r="N341" s="1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</row>
    <row r="342" spans="2:37" ht="12.75">
      <c r="B342"/>
      <c r="C342"/>
      <c r="D342"/>
      <c r="E342"/>
      <c r="F342"/>
      <c r="G342"/>
      <c r="H342"/>
      <c r="I342"/>
      <c r="J342"/>
      <c r="K342"/>
      <c r="L342" s="11"/>
      <c r="M342" s="11"/>
      <c r="N342" s="11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</row>
    <row r="343" spans="2:37" ht="12.75">
      <c r="B343"/>
      <c r="C343"/>
      <c r="D343"/>
      <c r="E343"/>
      <c r="F343"/>
      <c r="G343"/>
      <c r="H343"/>
      <c r="I343"/>
      <c r="J343"/>
      <c r="K343"/>
      <c r="L343" s="11"/>
      <c r="M343" s="11"/>
      <c r="N343" s="11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2:37" ht="12.75">
      <c r="B344"/>
      <c r="C344"/>
      <c r="D344"/>
      <c r="E344"/>
      <c r="F344"/>
      <c r="G344"/>
      <c r="H344"/>
      <c r="I344"/>
      <c r="J344"/>
      <c r="K344"/>
      <c r="L344" s="11"/>
      <c r="M344" s="11"/>
      <c r="N344" s="11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</row>
    <row r="345" spans="2:37" ht="12.75">
      <c r="B345"/>
      <c r="C345"/>
      <c r="D345"/>
      <c r="E345"/>
      <c r="F345"/>
      <c r="G345"/>
      <c r="H345"/>
      <c r="I345"/>
      <c r="J345"/>
      <c r="K345"/>
      <c r="L345" s="11"/>
      <c r="M345" s="11"/>
      <c r="N345" s="11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</row>
    <row r="346" spans="2:37" ht="12.75">
      <c r="B346"/>
      <c r="C346"/>
      <c r="D346"/>
      <c r="E346"/>
      <c r="F346"/>
      <c r="G346"/>
      <c r="H346"/>
      <c r="I346"/>
      <c r="J346"/>
      <c r="K346"/>
      <c r="L346" s="11"/>
      <c r="M346" s="11"/>
      <c r="N346" s="11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2:37" ht="12.75">
      <c r="B347"/>
      <c r="C347"/>
      <c r="D347"/>
      <c r="E347"/>
      <c r="F347"/>
      <c r="G347"/>
      <c r="H347"/>
      <c r="I347"/>
      <c r="J347"/>
      <c r="K347"/>
      <c r="L347" s="11"/>
      <c r="M347" s="11"/>
      <c r="N347" s="11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</row>
    <row r="348" spans="2:37" ht="12.75">
      <c r="B348"/>
      <c r="C348"/>
      <c r="D348"/>
      <c r="E348"/>
      <c r="F348"/>
      <c r="G348"/>
      <c r="H348"/>
      <c r="I348"/>
      <c r="J348"/>
      <c r="K348"/>
      <c r="L348" s="11"/>
      <c r="M348" s="11"/>
      <c r="N348" s="11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</row>
    <row r="349" spans="2:37" ht="12.75">
      <c r="B349"/>
      <c r="C349"/>
      <c r="D349"/>
      <c r="E349"/>
      <c r="F349"/>
      <c r="G349"/>
      <c r="H349"/>
      <c r="I349"/>
      <c r="J349"/>
      <c r="K349"/>
      <c r="L349" s="11"/>
      <c r="M349" s="11"/>
      <c r="N349" s="11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2:37" ht="12.75">
      <c r="B350"/>
      <c r="C350"/>
      <c r="D350"/>
      <c r="E350"/>
      <c r="F350"/>
      <c r="G350"/>
      <c r="H350"/>
      <c r="I350"/>
      <c r="J350"/>
      <c r="K350"/>
      <c r="L350" s="11"/>
      <c r="M350" s="11"/>
      <c r="N350" s="11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</row>
    <row r="351" spans="2:37" ht="12.75">
      <c r="B351"/>
      <c r="C351"/>
      <c r="D351"/>
      <c r="E351"/>
      <c r="F351"/>
      <c r="G351"/>
      <c r="H351"/>
      <c r="I351"/>
      <c r="J351"/>
      <c r="K351"/>
      <c r="L351" s="11"/>
      <c r="M351" s="11"/>
      <c r="N351" s="1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</row>
    <row r="352" spans="2:37" ht="12.75">
      <c r="B352"/>
      <c r="C352"/>
      <c r="D352"/>
      <c r="E352"/>
      <c r="F352"/>
      <c r="G352"/>
      <c r="H352"/>
      <c r="I352"/>
      <c r="J352"/>
      <c r="K352"/>
      <c r="L352" s="11"/>
      <c r="M352" s="11"/>
      <c r="N352" s="11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2:37" ht="12.75">
      <c r="B353"/>
      <c r="C353"/>
      <c r="D353"/>
      <c r="E353"/>
      <c r="F353"/>
      <c r="G353"/>
      <c r="H353"/>
      <c r="I353"/>
      <c r="J353"/>
      <c r="K353"/>
      <c r="L353" s="11"/>
      <c r="M353" s="11"/>
      <c r="N353" s="11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</row>
    <row r="354" spans="2:37" ht="12.75">
      <c r="B354"/>
      <c r="C354"/>
      <c r="D354"/>
      <c r="E354"/>
      <c r="F354"/>
      <c r="G354"/>
      <c r="H354"/>
      <c r="I354"/>
      <c r="J354"/>
      <c r="K354"/>
      <c r="L354" s="11"/>
      <c r="M354" s="11"/>
      <c r="N354" s="11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</row>
    <row r="355" spans="2:37" ht="12.75">
      <c r="B355"/>
      <c r="C355"/>
      <c r="D355"/>
      <c r="E355"/>
      <c r="F355"/>
      <c r="G355"/>
      <c r="H355"/>
      <c r="I355"/>
      <c r="J355"/>
      <c r="K355"/>
      <c r="L355" s="11"/>
      <c r="M355" s="11"/>
      <c r="N355" s="11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2:37" ht="12.75">
      <c r="B356"/>
      <c r="C356"/>
      <c r="D356"/>
      <c r="E356"/>
      <c r="F356"/>
      <c r="G356"/>
      <c r="H356"/>
      <c r="I356"/>
      <c r="J356"/>
      <c r="K356"/>
      <c r="L356" s="11"/>
      <c r="M356" s="11"/>
      <c r="N356" s="11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</row>
    <row r="357" spans="2:37" ht="12.75">
      <c r="B357"/>
      <c r="C357"/>
      <c r="D357"/>
      <c r="E357"/>
      <c r="F357"/>
      <c r="G357"/>
      <c r="H357"/>
      <c r="I357"/>
      <c r="J357"/>
      <c r="K357"/>
      <c r="L357" s="11"/>
      <c r="M357" s="11"/>
      <c r="N357" s="11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</row>
    <row r="358" spans="2:37" ht="12.75">
      <c r="B358"/>
      <c r="C358"/>
      <c r="D358"/>
      <c r="E358"/>
      <c r="F358"/>
      <c r="G358"/>
      <c r="H358"/>
      <c r="I358"/>
      <c r="J358"/>
      <c r="K358"/>
      <c r="L358" s="11"/>
      <c r="M358" s="11"/>
      <c r="N358" s="11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2:37" ht="12.75">
      <c r="B359"/>
      <c r="C359"/>
      <c r="D359"/>
      <c r="E359"/>
      <c r="F359"/>
      <c r="G359"/>
      <c r="H359"/>
      <c r="I359"/>
      <c r="J359"/>
      <c r="K359"/>
      <c r="L359" s="11"/>
      <c r="M359" s="11"/>
      <c r="N359" s="11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</row>
    <row r="360" spans="2:37" ht="12.75">
      <c r="B360"/>
      <c r="C360"/>
      <c r="D360"/>
      <c r="E360"/>
      <c r="F360"/>
      <c r="G360"/>
      <c r="H360"/>
      <c r="I360"/>
      <c r="J360"/>
      <c r="K360"/>
      <c r="L360" s="11"/>
      <c r="M360" s="11"/>
      <c r="N360" s="11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</row>
    <row r="361" spans="2:37" ht="12.75">
      <c r="B361"/>
      <c r="C361"/>
      <c r="D361"/>
      <c r="E361"/>
      <c r="F361"/>
      <c r="G361"/>
      <c r="H361"/>
      <c r="I361"/>
      <c r="J361"/>
      <c r="K361"/>
      <c r="L361" s="11"/>
      <c r="M361" s="11"/>
      <c r="N361" s="1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2:37" ht="12.7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</row>
    <row r="363" spans="2:37" ht="12.7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</row>
    <row r="364" spans="2:37" ht="12.7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2:37" ht="12.7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</row>
    <row r="366" spans="2:37" ht="12.7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</row>
    <row r="367" spans="2:37" ht="12.7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2:37" ht="12.7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</row>
    <row r="369" spans="2:37" ht="12.7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</row>
    <row r="370" spans="2:37" ht="12.7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2:37" ht="12.7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</row>
    <row r="372" spans="2:37" ht="12.7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</row>
    <row r="373" spans="2:37" ht="12.7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2:37" ht="12.7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</row>
    <row r="375" spans="2:37" ht="12.7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</row>
    <row r="376" spans="2:37" ht="12.7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2:37" ht="12.7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</row>
    <row r="378" spans="2:37" ht="12.7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</row>
    <row r="379" spans="2:37" ht="12.7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2:37" ht="12.7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</row>
    <row r="381" spans="2:37" ht="12.7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</row>
    <row r="382" spans="2:37" ht="12.7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2:37" ht="12.7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</row>
    <row r="384" spans="2:37" ht="12.7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</row>
    <row r="385" spans="2:37" ht="12.7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2:37" ht="12.7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</row>
    <row r="387" spans="2:37" ht="12.7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</row>
    <row r="388" spans="2:37" ht="12.7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2:37" ht="12.7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</row>
    <row r="390" spans="2:37" ht="12.7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</row>
    <row r="391" spans="2:37" ht="12.7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2:37" ht="12.7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</row>
    <row r="393" spans="2:37" ht="12.7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</row>
    <row r="394" spans="2:37" ht="12.7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2:37" ht="12.7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</row>
    <row r="396" spans="2:37" ht="12.7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</row>
    <row r="397" spans="2:37" ht="12.7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2:37" ht="12.7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</row>
    <row r="399" spans="2:37" ht="12.7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</row>
    <row r="400" spans="2:37" ht="12.7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2:37" ht="12.7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</row>
    <row r="402" spans="2:37" ht="12.7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</row>
    <row r="403" spans="2:37" ht="12.7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2:37" ht="12.7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</row>
    <row r="405" spans="2:37" ht="12.7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</row>
    <row r="406" spans="2:37" ht="12.7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2:37" ht="12.7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</row>
    <row r="408" spans="2:37" ht="12.7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</row>
    <row r="409" spans="2:37" ht="12.7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2:37" ht="12.7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</row>
    <row r="411" spans="2:37" ht="12.7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</row>
    <row r="412" spans="2:37" ht="12.7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2:37" ht="12.7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</row>
    <row r="414" spans="2:37" ht="12.7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</row>
    <row r="415" spans="2:37" ht="12.7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2:37" ht="12.7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</row>
    <row r="417" spans="2:37" ht="12.7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</row>
    <row r="418" spans="2:37" ht="12.7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2:37" ht="12.7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</row>
    <row r="420" spans="2:37" ht="12.7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</row>
    <row r="421" spans="2:37" ht="12.7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2:37" ht="12.7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</row>
    <row r="423" spans="2:37" ht="12.7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</row>
    <row r="424" spans="2:37" ht="12.7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2:37" ht="12.7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</row>
    <row r="426" spans="2:37" ht="12.7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</row>
    <row r="427" spans="2:37" ht="12.7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2:37" ht="12.7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</row>
    <row r="429" spans="2:37" ht="12.7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</row>
    <row r="430" spans="2:37" ht="12.7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2:37" ht="12.7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</row>
    <row r="432" spans="2:37" ht="12.7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</row>
    <row r="433" spans="2:37" ht="12.7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2:37" ht="12.7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</row>
    <row r="435" spans="2:37" ht="12.7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</row>
    <row r="436" spans="2:37" ht="12.7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2:37" ht="12.7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</row>
    <row r="438" spans="2:37" ht="12.7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</row>
    <row r="439" spans="2:37" ht="12.7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2:37" ht="12.7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</row>
    <row r="441" spans="2:37" ht="12.7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</row>
    <row r="442" spans="2:37" ht="12.7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2:37" ht="12.7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</row>
    <row r="444" spans="2:37" ht="12.7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</row>
    <row r="445" spans="2:37" ht="12.7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2:37" ht="12.7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</row>
    <row r="447" spans="2:37" ht="12.7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</row>
    <row r="448" spans="2:37" ht="12.7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2:37" ht="12.7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</row>
    <row r="450" spans="2:37" ht="12.7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</row>
    <row r="451" spans="2:37" ht="12.7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2:37" ht="12.7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</row>
    <row r="453" spans="2:37" ht="12.7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</row>
    <row r="454" spans="2:37" ht="12.7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2:37" ht="12.7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</row>
    <row r="456" spans="2:37" ht="12.7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</row>
    <row r="457" spans="2:37" ht="12.7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2:37" ht="12.7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</row>
    <row r="459" spans="2:37" ht="12.7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</row>
    <row r="460" spans="2:37" ht="12.7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2:37" ht="12.7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</row>
    <row r="462" spans="2:37" ht="12.7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</row>
    <row r="463" spans="2:37" ht="12.7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2:37" ht="12.7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</row>
    <row r="465" spans="2:37" ht="12.75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</row>
    <row r="466" spans="2:37" ht="12.75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2:37" ht="12.7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</row>
    <row r="468" spans="2:37" ht="12.7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</row>
    <row r="469" spans="2:37" ht="12.7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2:37" ht="12.7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</row>
    <row r="471" spans="2:37" ht="12.7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</row>
    <row r="472" spans="2:37" ht="12.7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2:37" ht="12.75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</row>
    <row r="474" spans="2:37" ht="12.75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</row>
    <row r="475" spans="2:37" ht="12.75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2:37" ht="12.75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</row>
    <row r="477" spans="2:37" ht="12.75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</row>
    <row r="478" spans="2:37" ht="12.7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2:37" ht="12.7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</row>
    <row r="480" spans="2:37" ht="12.7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</row>
    <row r="481" spans="2:37" ht="12.75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2:37" ht="12.75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</row>
    <row r="483" spans="2:37" ht="12.7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</row>
    <row r="484" spans="2:37" ht="12.7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2:37" ht="12.7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</row>
    <row r="486" spans="2:37" ht="12.7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</row>
    <row r="487" spans="2:37" ht="12.7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2:37" ht="12.7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</row>
    <row r="489" spans="2:37" ht="12.7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</row>
    <row r="490" spans="2:37" ht="12.7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2:37" ht="12.7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</row>
    <row r="492" spans="2:37" ht="12.7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</row>
    <row r="493" spans="2:37" ht="12.7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2:37" ht="12.7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</row>
    <row r="495" spans="2:37" ht="12.7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</row>
    <row r="496" spans="2:37" ht="12.7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2:37" ht="12.7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</row>
    <row r="498" spans="2:37" ht="12.7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</row>
    <row r="499" spans="2:37" ht="12.7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2:37" ht="12.7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</row>
    <row r="501" spans="2:37" ht="12.7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</row>
    <row r="502" spans="2:37" ht="12.75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2:37" ht="12.7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</row>
    <row r="504" spans="2:37" ht="12.7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</row>
    <row r="505" spans="2:37" ht="12.7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2:37" ht="12.7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</row>
    <row r="507" spans="2:37" ht="12.7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</row>
    <row r="508" spans="2:37" ht="12.7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2:37" ht="12.7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</row>
    <row r="510" spans="2:37" ht="12.7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</row>
    <row r="511" spans="2:37" ht="12.7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2:37" ht="12.7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</row>
    <row r="513" spans="2:37" ht="12.7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</row>
    <row r="514" spans="2:37" ht="12.7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2:37" ht="12.7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</row>
    <row r="516" spans="2:37" ht="12.7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</row>
    <row r="517" spans="2:37" ht="12.7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2:37" ht="12.7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</row>
    <row r="519" spans="2:37" ht="12.7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</row>
    <row r="520" spans="2:37" ht="12.7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2:37" ht="12.7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</row>
    <row r="522" spans="2:37" ht="12.7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</row>
    <row r="523" spans="2:37" ht="12.7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2:37" ht="12.7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</row>
    <row r="525" spans="2:37" ht="12.7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</row>
    <row r="526" spans="2:37" ht="12.7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2:37" ht="12.7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</row>
    <row r="528" spans="2:37" ht="12.7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</row>
    <row r="529" spans="2:37" ht="12.7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2:37" ht="12.7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</row>
    <row r="531" spans="2:37" ht="12.7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</row>
    <row r="532" spans="2:37" ht="12.7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2:37" ht="12.7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</row>
    <row r="534" spans="2:37" ht="12.7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</row>
    <row r="535" spans="2:37" ht="12.7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2:37" ht="12.7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</row>
    <row r="537" spans="2:37" ht="12.7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</row>
    <row r="538" spans="2:37" ht="12.7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2:37" ht="12.7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</row>
    <row r="540" spans="2:37" ht="12.7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</row>
    <row r="541" spans="2:37" ht="12.7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2:37" ht="12.7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</row>
    <row r="543" spans="2:37" ht="12.7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</row>
    <row r="544" spans="2:37" ht="12.7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2:37" ht="12.7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</row>
    <row r="546" spans="2:37" ht="12.7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</row>
    <row r="547" spans="2:37" ht="12.75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2:37" ht="12.75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</row>
    <row r="549" spans="2:37" ht="12.7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</row>
    <row r="550" spans="2:37" ht="12.7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2:37" ht="12.7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</row>
    <row r="552" spans="2:37" ht="12.7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</row>
    <row r="553" spans="2:37" ht="12.7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2:37" ht="12.7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</row>
    <row r="555" spans="2:37" ht="12.7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</row>
    <row r="556" spans="2:37" ht="12.75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2:37" ht="12.75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</row>
    <row r="558" spans="2:37" ht="12.75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</row>
    <row r="559" spans="2:37" ht="12.75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2:37" ht="12.75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</row>
    <row r="561" spans="2:37" ht="12.75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</row>
    <row r="562" spans="2:37" ht="12.7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2:37" ht="12.7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</row>
    <row r="564" spans="2:37" ht="12.75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</row>
    <row r="565" spans="2:37" ht="12.75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2:37" ht="12.75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</row>
    <row r="567" spans="2:37" ht="12.75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</row>
    <row r="568" spans="2:37" ht="12.75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2:37" ht="12.7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</row>
    <row r="570" spans="2:37" ht="12.7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</row>
    <row r="571" spans="2:37" ht="12.75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2:37" ht="12.75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</row>
    <row r="573" spans="2:37" ht="12.75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</row>
    <row r="574" spans="2:37" ht="12.75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2:37" ht="12.75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</row>
    <row r="576" spans="2:37" ht="12.75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</row>
    <row r="577" spans="2:37" ht="12.75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2:37" ht="12.75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</row>
    <row r="579" spans="2:37" ht="12.75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</row>
    <row r="580" spans="2:37" ht="12.75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2:37" ht="12.75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</row>
    <row r="582" spans="2:37" ht="12.75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</row>
    <row r="583" spans="2:37" ht="12.75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2:37" ht="12.75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</row>
    <row r="585" spans="2:37" ht="12.75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</row>
    <row r="586" spans="2:37" ht="12.75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2:37" ht="12.75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</row>
    <row r="588" spans="2:37" ht="12.75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</row>
    <row r="589" spans="2:37" ht="12.75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2:37" ht="12.75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</row>
    <row r="591" spans="2:37" ht="12.75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</row>
    <row r="592" spans="2:37" ht="12.75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2:37" ht="12.75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</row>
    <row r="594" spans="2:37" ht="12.75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</row>
    <row r="595" spans="2:37" ht="12.75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2:37" ht="12.75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</row>
    <row r="597" spans="2:37" ht="12.75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</row>
    <row r="598" spans="2:37" ht="12.75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2:37" ht="12.75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</row>
    <row r="600" spans="2:37" ht="12.75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</row>
    <row r="601" spans="2:37" ht="12.75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2:37" ht="12.75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</row>
    <row r="603" spans="2:37" ht="12.75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</row>
    <row r="604" spans="2:37" ht="12.75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2:37" ht="12.75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</row>
    <row r="606" spans="2:37" ht="12.75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</row>
    <row r="607" spans="2:37" ht="12.75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2:37" ht="12.75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</row>
    <row r="609" spans="2:37" ht="12.75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</row>
    <row r="610" spans="2:37" ht="12.75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2:37" ht="12.75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</row>
    <row r="612" spans="2:37" ht="12.75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</row>
    <row r="613" spans="2:35" ht="12.75">
      <c r="B613" s="27"/>
      <c r="C613" s="1"/>
      <c r="D613" s="1"/>
      <c r="E613" s="1"/>
      <c r="F613" s="1"/>
      <c r="G613" s="1"/>
      <c r="H613" s="1"/>
      <c r="I613" s="15"/>
      <c r="J613" s="15"/>
      <c r="K613" s="15"/>
      <c r="L613" s="11"/>
      <c r="M613" s="11"/>
      <c r="N613" s="11"/>
      <c r="O613" s="11"/>
      <c r="P613" s="5"/>
      <c r="Q613" s="6"/>
      <c r="R613" s="7"/>
      <c r="T613" s="5"/>
      <c r="U613" s="6"/>
      <c r="V613" s="7"/>
      <c r="X613" s="8"/>
      <c r="AB613" s="18"/>
      <c r="AC613" s="18"/>
      <c r="AD613" s="11"/>
      <c r="AE613" s="11"/>
      <c r="AF613" s="11"/>
      <c r="AG613" s="11"/>
      <c r="AI613" s="11"/>
    </row>
    <row r="614" spans="2:35" ht="12.75">
      <c r="B614" s="27"/>
      <c r="C614" s="1"/>
      <c r="D614" s="1"/>
      <c r="E614" s="1"/>
      <c r="F614" s="1"/>
      <c r="G614" s="1"/>
      <c r="H614" s="1"/>
      <c r="I614" s="15"/>
      <c r="J614" s="15"/>
      <c r="K614" s="15"/>
      <c r="L614" s="11"/>
      <c r="M614" s="11"/>
      <c r="N614" s="11"/>
      <c r="O614" s="11"/>
      <c r="P614" s="5"/>
      <c r="Q614" s="6"/>
      <c r="R614" s="7"/>
      <c r="T614" s="5"/>
      <c r="U614" s="6"/>
      <c r="V614" s="7"/>
      <c r="X614" s="8"/>
      <c r="AB614" s="18"/>
      <c r="AC614" s="18"/>
      <c r="AD614" s="11"/>
      <c r="AE614" s="11"/>
      <c r="AF614" s="11"/>
      <c r="AG614" s="11"/>
      <c r="AI614" s="11"/>
    </row>
  </sheetData>
  <mergeCells count="2">
    <mergeCell ref="L3:V3"/>
    <mergeCell ref="C4:D4"/>
  </mergeCells>
  <printOptions/>
  <pageMargins left="0.4724409448818898" right="0.11811023622047245" top="0.31496062992125984" bottom="0.2755905511811024" header="0.2362204724409449" footer="0.2362204724409449"/>
  <pageSetup fitToHeight="7" horizontalDpi="300" verticalDpi="300" orientation="landscape" paperSize="9" scale="60" r:id="rId1"/>
  <rowBreaks count="4" manualBreakCount="4">
    <brk id="325" min="1" max="19" man="1"/>
    <brk id="397" min="1" max="19" man="1"/>
    <brk id="472" min="1" max="19" man="1"/>
    <brk id="548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Dick Kleijer</cp:lastModifiedBy>
  <cp:lastPrinted>2005-01-30T11:51:04Z</cp:lastPrinted>
  <dcterms:created xsi:type="dcterms:W3CDTF">2003-03-09T18:49:03Z</dcterms:created>
  <dcterms:modified xsi:type="dcterms:W3CDTF">2005-08-02T20:12:47Z</dcterms:modified>
  <cp:category/>
  <cp:version/>
  <cp:contentType/>
  <cp:contentStatus/>
</cp:coreProperties>
</file>